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35" windowWidth="10200" windowHeight="6630" tabRatio="808" firstSheet="1" activeTab="10"/>
  </bookViews>
  <sheets>
    <sheet name="струк дох" sheetId="1" r:id="rId1"/>
    <sheet name="дох заг ф" sheetId="2" r:id="rId2"/>
    <sheet name="ПДФО" sheetId="7" r:id="rId3"/>
    <sheet name="ПДФО поміс" sheetId="8" r:id="rId4"/>
    <sheet name="структ місц под і зб" sheetId="5" r:id="rId5"/>
    <sheet name="частк стар окр" sheetId="6" r:id="rId6"/>
    <sheet name="аналіз порівн 01.10" sheetId="9" r:id="rId7"/>
    <sheet name="у розр подат 01.10" sheetId="10" r:id="rId8"/>
    <sheet name="струк трансф" sheetId="4" r:id="rId9"/>
    <sheet name="дох сп ф" sheetId="3" r:id="rId10"/>
    <sheet name="видатки" sheetId="11" r:id="rId11"/>
  </sheets>
  <definedNames>
    <definedName name="_xlnm.Print_Titles" localSheetId="3">'ПДФО поміс'!$A:$C</definedName>
    <definedName name="_xlnm.Print_Area" localSheetId="6">'аналіз порівн 01.10'!$A$1:$F$31</definedName>
    <definedName name="_xlnm.Print_Area" localSheetId="10">видатки!$A$1:$N$43</definedName>
    <definedName name="_xlnm.Print_Area" localSheetId="1">'дох заг ф'!$A$1:$E$38</definedName>
    <definedName name="_xlnm.Print_Area" localSheetId="9">'дох сп ф'!$A$1:$E$34</definedName>
    <definedName name="_xlnm.Print_Area" localSheetId="3">'ПДФО поміс'!$A$1:$P$31</definedName>
    <definedName name="_xlnm.Print_Area" localSheetId="0">'струк дох'!$A$1:$E$35</definedName>
    <definedName name="_xlnm.Print_Area" localSheetId="4">'структ місц под і зб'!$A$1:$D$34</definedName>
    <definedName name="_xlnm.Print_Area" localSheetId="7">'у розр подат 01.10'!$A$31:$J$54</definedName>
  </definedNames>
  <calcPr calcId="124519" fullCalcOnLoad="1"/>
</workbook>
</file>

<file path=xl/calcChain.xml><?xml version="1.0" encoding="utf-8"?>
<calcChain xmlns="http://schemas.openxmlformats.org/spreadsheetml/2006/main">
  <c r="Q17" i="11"/>
  <c r="N6" i="10"/>
  <c r="P6"/>
  <c r="N7"/>
  <c r="P7"/>
  <c r="N8"/>
  <c r="P8"/>
  <c r="N9"/>
  <c r="P9"/>
  <c r="N10"/>
  <c r="P10"/>
  <c r="N11"/>
  <c r="P11"/>
  <c r="N12"/>
  <c r="P12"/>
  <c r="N13"/>
  <c r="P13"/>
  <c r="N14"/>
  <c r="P14"/>
  <c r="N15"/>
  <c r="P15"/>
  <c r="N16"/>
  <c r="P16"/>
  <c r="N17"/>
  <c r="P17"/>
  <c r="N18"/>
  <c r="P18"/>
  <c r="N19"/>
  <c r="P19"/>
  <c r="N20"/>
  <c r="P20"/>
  <c r="N21"/>
  <c r="P21"/>
  <c r="C23"/>
  <c r="D23"/>
  <c r="E23"/>
  <c r="F23"/>
  <c r="G23"/>
  <c r="H23"/>
  <c r="I23"/>
  <c r="J23"/>
  <c r="C24"/>
  <c r="D24"/>
  <c r="E24"/>
  <c r="F24"/>
  <c r="G24"/>
  <c r="H24"/>
  <c r="I24"/>
  <c r="J24"/>
  <c r="C25"/>
  <c r="D25"/>
  <c r="E25"/>
  <c r="F25"/>
  <c r="G25"/>
  <c r="H25"/>
  <c r="I25"/>
  <c r="J25"/>
  <c r="I27"/>
  <c r="D29"/>
  <c r="E29"/>
  <c r="F29"/>
  <c r="G29"/>
  <c r="H29"/>
  <c r="I29"/>
  <c r="J29"/>
  <c r="D5" i="9"/>
  <c r="E5"/>
  <c r="D6"/>
  <c r="E6"/>
  <c r="D7"/>
  <c r="E7"/>
  <c r="D8"/>
  <c r="E8"/>
  <c r="D9"/>
  <c r="E9"/>
  <c r="D10"/>
  <c r="E10"/>
  <c r="D11"/>
  <c r="E11"/>
  <c r="D12"/>
  <c r="E12"/>
  <c r="B13"/>
  <c r="C13"/>
  <c r="D13" s="1"/>
  <c r="E13"/>
  <c r="D21"/>
  <c r="F21"/>
  <c r="H21"/>
  <c r="D22"/>
  <c r="H22"/>
  <c r="F22" s="1"/>
  <c r="D23"/>
  <c r="F23"/>
  <c r="H23"/>
  <c r="D24"/>
  <c r="H24"/>
  <c r="F24" s="1"/>
  <c r="D25"/>
  <c r="F25"/>
  <c r="H25"/>
  <c r="D26"/>
  <c r="H26"/>
  <c r="F26" s="1"/>
  <c r="D27"/>
  <c r="F27"/>
  <c r="H27"/>
  <c r="D28"/>
  <c r="H28"/>
  <c r="F28" s="1"/>
  <c r="B29"/>
  <c r="C29"/>
  <c r="D29" s="1"/>
  <c r="E29"/>
  <c r="F29" s="1"/>
  <c r="H29"/>
  <c r="I29"/>
  <c r="C10" i="3"/>
  <c r="D9" s="1"/>
  <c r="P6" i="8"/>
  <c r="P7"/>
  <c r="P8"/>
  <c r="H9"/>
  <c r="I9"/>
  <c r="J9"/>
  <c r="K9"/>
  <c r="L9"/>
  <c r="M9"/>
  <c r="N9"/>
  <c r="O9"/>
  <c r="K24" i="2"/>
  <c r="K25"/>
  <c r="L22" s="1"/>
  <c r="L21"/>
  <c r="L23"/>
  <c r="L19"/>
  <c r="L17"/>
  <c r="C8"/>
  <c r="C6" i="7"/>
  <c r="D6"/>
  <c r="E6"/>
  <c r="F6"/>
  <c r="G6"/>
  <c r="H6"/>
  <c r="I6"/>
  <c r="J6"/>
  <c r="K6"/>
  <c r="B6"/>
  <c r="C13" i="6"/>
  <c r="D11" s="1"/>
  <c r="C10" i="4"/>
  <c r="C7"/>
  <c r="C14" s="1"/>
  <c r="D12" i="6"/>
  <c r="D10"/>
  <c r="D8"/>
  <c r="D6"/>
  <c r="C10" i="5"/>
  <c r="D9" s="1"/>
  <c r="D8"/>
  <c r="D6"/>
  <c r="J4" i="3"/>
  <c r="D8"/>
  <c r="D6"/>
  <c r="C10" i="2"/>
  <c r="C11" s="1"/>
  <c r="B9" i="1"/>
  <c r="C8" s="1"/>
  <c r="C7"/>
  <c r="C5"/>
  <c r="M3"/>
  <c r="K3"/>
  <c r="D13" i="4" l="1"/>
  <c r="D10"/>
  <c r="D8"/>
  <c r="D6"/>
  <c r="D12"/>
  <c r="D11"/>
  <c r="D9"/>
  <c r="D7"/>
  <c r="D5"/>
  <c r="D7" i="2"/>
  <c r="D9"/>
  <c r="D5"/>
  <c r="D6"/>
  <c r="D8"/>
  <c r="D10"/>
  <c r="C4" i="1"/>
  <c r="C6"/>
  <c r="D5" i="3"/>
  <c r="D7"/>
  <c r="D5" i="5"/>
  <c r="D7"/>
  <c r="D5" i="6"/>
  <c r="D7"/>
  <c r="D9"/>
  <c r="L18" i="2"/>
  <c r="L20"/>
  <c r="L24"/>
</calcChain>
</file>

<file path=xl/sharedStrings.xml><?xml version="1.0" encoding="utf-8"?>
<sst xmlns="http://schemas.openxmlformats.org/spreadsheetml/2006/main" count="210" uniqueCount="133">
  <si>
    <t>Дотації з державного бюджету</t>
  </si>
  <si>
    <t>Власні доходи спеціального фонду</t>
  </si>
  <si>
    <t>Власні доходи загального фонду</t>
  </si>
  <si>
    <t>Структура міського бюджету</t>
  </si>
  <si>
    <t>Субвенції з Держ бюджету заг фонду</t>
  </si>
  <si>
    <t>Субвенції з Держ бюджету спец фонду</t>
  </si>
  <si>
    <t xml:space="preserve">Назва </t>
  </si>
  <si>
    <t>Сума, тис. грн.</t>
  </si>
  <si>
    <t>Частка</t>
  </si>
  <si>
    <t>Разом</t>
  </si>
  <si>
    <t>Податок на доходи фізичних  осіб</t>
  </si>
  <si>
    <t xml:space="preserve">Плата за землю </t>
  </si>
  <si>
    <t>Транспортний податок</t>
  </si>
  <si>
    <t>Єдиний податок</t>
  </si>
  <si>
    <t>Інші надходження</t>
  </si>
  <si>
    <t>Плата за надання адм послуг</t>
  </si>
  <si>
    <t>Акцизний податок</t>
  </si>
  <si>
    <t>Рентна плата за ліс.рес.місц. значення</t>
  </si>
  <si>
    <t>Назва податку</t>
  </si>
  <si>
    <t>Сума,               тис. грн.</t>
  </si>
  <si>
    <t>Структура доходів загального фонду</t>
  </si>
  <si>
    <t>Структура доходів спеціального фонду</t>
  </si>
  <si>
    <t>Екологічний податок</t>
  </si>
  <si>
    <t>Власні надходження бюдж установ</t>
  </si>
  <si>
    <t>Кошти від продажу земел ділянок</t>
  </si>
  <si>
    <t>Цільові фонди</t>
  </si>
  <si>
    <t>Додаток 1</t>
  </si>
  <si>
    <t>Додаток 2</t>
  </si>
  <si>
    <t>Додаток 3</t>
  </si>
  <si>
    <t>Структура трансфертів загального та спеціального фондів</t>
  </si>
  <si>
    <t>Структура місцевих податків та зборів</t>
  </si>
  <si>
    <t>Додаток 5</t>
  </si>
  <si>
    <t>Частка надходжень старостинських округів у загальній сумі власних доходів ОТГ</t>
  </si>
  <si>
    <t>Додаток 6</t>
  </si>
  <si>
    <t>м.Коростишів, с.Теснівка, Бобрик</t>
  </si>
  <si>
    <t>Більківецький старостинський округ</t>
  </si>
  <si>
    <t>Вільнянківський старостинський округ</t>
  </si>
  <si>
    <t>Віленьківський старостинський округ</t>
  </si>
  <si>
    <t>Здвижківський старостинський округ</t>
  </si>
  <si>
    <t>Квітневий старостинський округ</t>
  </si>
  <si>
    <t>Кропивнянський старостинський округ</t>
  </si>
  <si>
    <t>Щигліївський старостинський округ</t>
  </si>
  <si>
    <t>Туристичний збір</t>
  </si>
  <si>
    <t>Податок на нерухоме майно, відмінне від зем ділянки</t>
  </si>
  <si>
    <t>Базова дотація</t>
  </si>
  <si>
    <t>Дод дот на утрим закл освіти та ох здоров'я</t>
  </si>
  <si>
    <t>Субвенція на розвиток ОТГ</t>
  </si>
  <si>
    <t>Освітня субвенція</t>
  </si>
  <si>
    <t>Медична субвенція</t>
  </si>
  <si>
    <t>Субвенція на соц-екон розвиток терит</t>
  </si>
  <si>
    <t>Інші субвенції з обл бюдж</t>
  </si>
  <si>
    <t>Субвенція на погашення різниці в тарифах</t>
  </si>
  <si>
    <t xml:space="preserve">Субвенція на розв опорних шкіл </t>
  </si>
  <si>
    <t>Період</t>
  </si>
  <si>
    <t>Всього</t>
  </si>
  <si>
    <t>Січень-вересень 2017</t>
  </si>
  <si>
    <t>Бюджетна сфера</t>
  </si>
  <si>
    <t>Промисловість</t>
  </si>
  <si>
    <t>Будівництво</t>
  </si>
  <si>
    <t>Торгівля</t>
  </si>
  <si>
    <t>Інші галузі</t>
  </si>
  <si>
    <t>%</t>
  </si>
  <si>
    <t>Надходження ПДФО у розрізі галузей</t>
  </si>
  <si>
    <t>СПД</t>
  </si>
  <si>
    <t>Фінустанови</t>
  </si>
  <si>
    <t>Транспорт</t>
  </si>
  <si>
    <t>Сільське госп-во</t>
  </si>
  <si>
    <t>Місцеві податки та збори</t>
  </si>
  <si>
    <t>Плата за землю</t>
  </si>
  <si>
    <t>Податок на нерух майно</t>
  </si>
  <si>
    <t>Додаток 9</t>
  </si>
  <si>
    <t>Додаток 10</t>
  </si>
  <si>
    <t>Додаток 4</t>
  </si>
  <si>
    <t>Аналіз надходження податку</t>
  </si>
  <si>
    <t>ККД</t>
  </si>
  <si>
    <t>Доходи</t>
  </si>
  <si>
    <t>Поч.річн. план</t>
  </si>
  <si>
    <t>Уточн.річн. план</t>
  </si>
  <si>
    <t xml:space="preserve"> Уточ.пл.</t>
  </si>
  <si>
    <t>2017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</si>
  <si>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</si>
  <si>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</si>
  <si>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</si>
  <si>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</si>
  <si>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</si>
  <si>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</si>
  <si>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</si>
  <si>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</si>
  <si>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</si>
  <si>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всього</t>
  </si>
  <si>
    <t>Податкові надходження  </t>
  </si>
  <si>
    <t>Податки на доходи, податки на прибуток, податки на збільшення ринкової вартості  </t>
  </si>
  <si>
    <t>Надходження ПДФО, тис. грн.</t>
  </si>
  <si>
    <t>Відсоток приросту до попереднього місяця</t>
  </si>
  <si>
    <t>Додаток 7</t>
  </si>
  <si>
    <t xml:space="preserve">Аналіз порівняння фактичних надходжень доходів за січень-вересень 2017 року з відповідним періодом 2016 року у розрізі старостинських округів </t>
  </si>
  <si>
    <t>ТИС. ГРН.</t>
  </si>
  <si>
    <t>Факт 2016 року</t>
  </si>
  <si>
    <t>Факт 2017 року</t>
  </si>
  <si>
    <t>Відхилення, +,-</t>
  </si>
  <si>
    <t>м.Коростишів, с.Теснівка, с.Бобрик</t>
  </si>
  <si>
    <t>Більковецький старостинський округ</t>
  </si>
  <si>
    <t>РАЗОМ</t>
  </si>
  <si>
    <t>Додаток 8</t>
  </si>
  <si>
    <t>Надходження коштів до бюджету ОТГ у розрізі старостинських округів</t>
  </si>
  <si>
    <t>станом на 01.10.2017 року</t>
  </si>
  <si>
    <t>НАЗВА</t>
  </si>
  <si>
    <t>кількість населення</t>
  </si>
  <si>
    <t xml:space="preserve">Фактичні надходження власних доходів </t>
  </si>
  <si>
    <t>Доходи на 1 чол. населення</t>
  </si>
  <si>
    <t>% дотаційності</t>
  </si>
  <si>
    <t>Бюджет</t>
  </si>
  <si>
    <t>Приблиз доходи 4 кварт</t>
  </si>
  <si>
    <t>чол.</t>
  </si>
  <si>
    <t>тис. грн.</t>
  </si>
  <si>
    <t>Рік</t>
  </si>
  <si>
    <t>Власні доходи</t>
  </si>
  <si>
    <t>Плата за спец. викор ліс. ресур</t>
  </si>
  <si>
    <t>Податок на майно, відмінне від зем ділян</t>
  </si>
  <si>
    <t>Інші податки та збори</t>
  </si>
  <si>
    <t>ПДФО</t>
  </si>
  <si>
    <t>І півріччя 2016</t>
  </si>
  <si>
    <t>І півріччя 2017</t>
  </si>
  <si>
    <t>Додаток 7.1.</t>
  </si>
  <si>
    <t>Додаток 11</t>
  </si>
  <si>
    <t>Коростишівська міська рада</t>
  </si>
  <si>
    <t>Фізична культура і спорт</t>
  </si>
  <si>
    <t>Освіта</t>
  </si>
  <si>
    <t>Соціальний захист</t>
  </si>
  <si>
    <t>Благоустрій</t>
  </si>
  <si>
    <t>Культура</t>
  </si>
  <si>
    <t>Додаткова дотація</t>
  </si>
  <si>
    <t>Інші субвенції</t>
  </si>
</sst>
</file>

<file path=xl/styles.xml><?xml version="1.0" encoding="utf-8"?>
<styleSheet xmlns="http://schemas.openxmlformats.org/spreadsheetml/2006/main">
  <numFmts count="4">
    <numFmt numFmtId="164" formatCode="0.0"/>
    <numFmt numFmtId="169" formatCode="0.0%"/>
    <numFmt numFmtId="174" formatCode="#0.00"/>
    <numFmt numFmtId="177" formatCode="#,##0.0"/>
  </numFmts>
  <fonts count="3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1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4"/>
      <name val="Arial Cyr"/>
      <charset val="204"/>
    </font>
    <font>
      <b/>
      <sz val="18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  <font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18"/>
      <name val="Calibri"/>
      <family val="2"/>
      <charset val="204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21" borderId="7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37" fillId="0" borderId="0"/>
    <xf numFmtId="0" fontId="6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</cellStyleXfs>
  <cellXfs count="158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169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6" fillId="0" borderId="10" xfId="37" applyBorder="1" applyAlignment="1">
      <alignment vertical="center" wrapText="1"/>
    </xf>
    <xf numFmtId="0" fontId="6" fillId="0" borderId="10" xfId="37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9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4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177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10" fontId="0" fillId="0" borderId="10" xfId="0" applyNumberFormat="1" applyBorder="1" applyAlignment="1">
      <alignment horizontal="center" vertical="center"/>
    </xf>
    <xf numFmtId="1" fontId="6" fillId="0" borderId="12" xfId="37" applyNumberFormat="1" applyBorder="1" applyAlignment="1">
      <alignment horizontal="center" vertical="center"/>
    </xf>
    <xf numFmtId="0" fontId="6" fillId="0" borderId="10" xfId="37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6" xfId="37" applyFont="1" applyBorder="1" applyAlignment="1">
      <alignment vertical="center" wrapText="1"/>
    </xf>
    <xf numFmtId="177" fontId="0" fillId="0" borderId="10" xfId="0" applyNumberFormat="1" applyBorder="1" applyAlignment="1">
      <alignment vertical="center" wrapText="1"/>
    </xf>
    <xf numFmtId="177" fontId="0" fillId="0" borderId="10" xfId="0" applyNumberFormat="1" applyBorder="1" applyAlignment="1">
      <alignment vertical="center"/>
    </xf>
    <xf numFmtId="169" fontId="0" fillId="0" borderId="17" xfId="0" applyNumberFormat="1" applyBorder="1" applyAlignment="1">
      <alignment vertical="center"/>
    </xf>
    <xf numFmtId="0" fontId="6" fillId="0" borderId="16" xfId="37" applyBorder="1" applyAlignment="1">
      <alignment vertical="center" wrapText="1"/>
    </xf>
    <xf numFmtId="0" fontId="6" fillId="0" borderId="18" xfId="37" applyBorder="1" applyAlignment="1">
      <alignment vertical="center" wrapText="1"/>
    </xf>
    <xf numFmtId="177" fontId="0" fillId="0" borderId="19" xfId="0" applyNumberFormat="1" applyBorder="1" applyAlignment="1">
      <alignment vertical="center"/>
    </xf>
    <xf numFmtId="169" fontId="0" fillId="0" borderId="20" xfId="0" applyNumberFormat="1" applyBorder="1" applyAlignment="1">
      <alignment vertical="center"/>
    </xf>
    <xf numFmtId="0" fontId="22" fillId="0" borderId="21" xfId="37" applyFont="1" applyFill="1" applyBorder="1" applyAlignment="1">
      <alignment vertical="center" wrapText="1"/>
    </xf>
    <xf numFmtId="177" fontId="3" fillId="0" borderId="22" xfId="0" applyNumberFormat="1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9" fontId="3" fillId="0" borderId="2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37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69" fontId="3" fillId="0" borderId="0" xfId="0" applyNumberFormat="1" applyFont="1" applyBorder="1" applyAlignment="1">
      <alignment vertical="center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center" vertical="center"/>
    </xf>
    <xf numFmtId="0" fontId="6" fillId="0" borderId="0" xfId="37"/>
    <xf numFmtId="0" fontId="6" fillId="24" borderId="14" xfId="37" applyFill="1" applyBorder="1" applyAlignment="1">
      <alignment horizontal="center" vertical="center" wrapText="1"/>
    </xf>
    <xf numFmtId="0" fontId="6" fillId="24" borderId="14" xfId="37" applyFont="1" applyFill="1" applyBorder="1" applyAlignment="1">
      <alignment horizontal="center" vertical="center" wrapText="1"/>
    </xf>
    <xf numFmtId="0" fontId="6" fillId="24" borderId="24" xfId="37" applyFont="1" applyFill="1" applyBorder="1" applyAlignment="1">
      <alignment horizontal="center" vertical="center" wrapText="1"/>
    </xf>
    <xf numFmtId="0" fontId="6" fillId="24" borderId="15" xfId="37" applyFont="1" applyFill="1" applyBorder="1" applyAlignment="1">
      <alignment horizontal="center" vertical="center" wrapText="1"/>
    </xf>
    <xf numFmtId="0" fontId="6" fillId="24" borderId="13" xfId="37" applyFont="1" applyFill="1" applyBorder="1" applyAlignment="1">
      <alignment horizontal="center" vertical="center" wrapText="1"/>
    </xf>
    <xf numFmtId="0" fontId="6" fillId="24" borderId="19" xfId="37" applyFill="1" applyBorder="1" applyAlignment="1">
      <alignment horizontal="center" vertical="center"/>
    </xf>
    <xf numFmtId="0" fontId="6" fillId="24" borderId="19" xfId="37" applyFont="1" applyFill="1" applyBorder="1" applyAlignment="1">
      <alignment horizontal="center" vertical="center"/>
    </xf>
    <xf numFmtId="0" fontId="6" fillId="24" borderId="19" xfId="37" applyFont="1" applyFill="1" applyBorder="1" applyAlignment="1">
      <alignment horizontal="center" vertical="center"/>
    </xf>
    <xf numFmtId="0" fontId="6" fillId="24" borderId="25" xfId="37" applyFont="1" applyFill="1" applyBorder="1" applyAlignment="1">
      <alignment horizontal="center" vertical="center"/>
    </xf>
    <xf numFmtId="0" fontId="6" fillId="24" borderId="20" xfId="37" applyFont="1" applyFill="1" applyBorder="1" applyAlignment="1">
      <alignment horizontal="center" vertical="center"/>
    </xf>
    <xf numFmtId="0" fontId="6" fillId="24" borderId="26" xfId="37" applyFont="1" applyFill="1" applyBorder="1" applyAlignment="1">
      <alignment horizontal="center" vertical="center"/>
    </xf>
    <xf numFmtId="0" fontId="6" fillId="24" borderId="27" xfId="37" applyFont="1" applyFill="1" applyBorder="1" applyAlignment="1">
      <alignment horizontal="center" vertical="center"/>
    </xf>
    <xf numFmtId="0" fontId="6" fillId="0" borderId="13" xfId="37" applyBorder="1" applyAlignment="1">
      <alignment vertical="center" wrapText="1"/>
    </xf>
    <xf numFmtId="0" fontId="6" fillId="0" borderId="14" xfId="37" applyBorder="1" applyAlignment="1">
      <alignment horizontal="center" vertical="center"/>
    </xf>
    <xf numFmtId="177" fontId="33" fillId="0" borderId="14" xfId="37" applyNumberFormat="1" applyFont="1" applyBorder="1" applyAlignment="1">
      <alignment horizontal="center" vertical="center"/>
    </xf>
    <xf numFmtId="1" fontId="6" fillId="0" borderId="14" xfId="37" applyNumberFormat="1" applyBorder="1" applyAlignment="1">
      <alignment horizontal="center" vertical="center"/>
    </xf>
    <xf numFmtId="169" fontId="34" fillId="0" borderId="15" xfId="0" applyNumberFormat="1" applyFont="1" applyBorder="1" applyAlignment="1">
      <alignment horizontal="center" vertical="center"/>
    </xf>
    <xf numFmtId="177" fontId="0" fillId="0" borderId="28" xfId="0" applyNumberFormat="1" applyBorder="1"/>
    <xf numFmtId="0" fontId="0" fillId="0" borderId="29" xfId="0" applyBorder="1"/>
    <xf numFmtId="0" fontId="6" fillId="0" borderId="10" xfId="37" applyBorder="1" applyAlignment="1">
      <alignment horizontal="center" vertical="center"/>
    </xf>
    <xf numFmtId="177" fontId="6" fillId="0" borderId="10" xfId="37" applyNumberFormat="1" applyBorder="1" applyAlignment="1">
      <alignment horizontal="center" vertical="center"/>
    </xf>
    <xf numFmtId="1" fontId="6" fillId="0" borderId="10" xfId="37" applyNumberFormat="1" applyBorder="1" applyAlignment="1">
      <alignment horizontal="center" vertical="center"/>
    </xf>
    <xf numFmtId="169" fontId="34" fillId="0" borderId="17" xfId="0" applyNumberFormat="1" applyFont="1" applyBorder="1" applyAlignment="1">
      <alignment horizontal="center" vertical="center"/>
    </xf>
    <xf numFmtId="0" fontId="0" fillId="0" borderId="17" xfId="0" applyBorder="1"/>
    <xf numFmtId="0" fontId="6" fillId="0" borderId="19" xfId="37" applyBorder="1" applyAlignment="1">
      <alignment horizontal="center" vertical="center"/>
    </xf>
    <xf numFmtId="177" fontId="6" fillId="0" borderId="19" xfId="37" applyNumberFormat="1" applyBorder="1" applyAlignment="1">
      <alignment horizontal="center" vertical="center"/>
    </xf>
    <xf numFmtId="1" fontId="6" fillId="0" borderId="19" xfId="37" applyNumberFormat="1" applyBorder="1" applyAlignment="1">
      <alignment horizontal="center" vertical="center"/>
    </xf>
    <xf numFmtId="169" fontId="34" fillId="0" borderId="20" xfId="0" applyNumberFormat="1" applyFont="1" applyBorder="1" applyAlignment="1">
      <alignment horizontal="center" vertical="center"/>
    </xf>
    <xf numFmtId="0" fontId="0" fillId="0" borderId="27" xfId="0" applyBorder="1"/>
    <xf numFmtId="0" fontId="22" fillId="0" borderId="21" xfId="37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1" fontId="22" fillId="0" borderId="22" xfId="37" applyNumberFormat="1" applyFont="1" applyBorder="1" applyAlignment="1">
      <alignment horizontal="center" vertical="center"/>
    </xf>
    <xf numFmtId="169" fontId="35" fillId="0" borderId="2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30" xfId="0" applyNumberFormat="1" applyFont="1" applyBorder="1" applyAlignment="1">
      <alignment horizontal="center" vertical="center"/>
    </xf>
    <xf numFmtId="0" fontId="6" fillId="0" borderId="0" xfId="37" applyAlignment="1">
      <alignment vertical="center"/>
    </xf>
    <xf numFmtId="0" fontId="6" fillId="0" borderId="31" xfId="37" applyFont="1" applyFill="1" applyBorder="1" applyAlignment="1">
      <alignment horizontal="center" vertical="center" wrapText="1"/>
    </xf>
    <xf numFmtId="0" fontId="6" fillId="0" borderId="24" xfId="37" applyFont="1" applyFill="1" applyBorder="1" applyAlignment="1">
      <alignment horizontal="center" vertical="center" textRotation="90" wrapText="1"/>
    </xf>
    <xf numFmtId="0" fontId="6" fillId="0" borderId="14" xfId="37" applyFont="1" applyFill="1" applyBorder="1" applyAlignment="1">
      <alignment horizontal="center" vertical="center" textRotation="90" wrapText="1"/>
    </xf>
    <xf numFmtId="0" fontId="6" fillId="0" borderId="15" xfId="37" applyFont="1" applyFill="1" applyBorder="1" applyAlignment="1">
      <alignment horizontal="center" vertical="center" textRotation="90" wrapText="1"/>
    </xf>
    <xf numFmtId="0" fontId="6" fillId="0" borderId="0" xfId="37" applyFill="1" applyAlignment="1">
      <alignment vertical="center" wrapText="1"/>
    </xf>
    <xf numFmtId="0" fontId="6" fillId="0" borderId="32" xfId="37" applyFill="1" applyBorder="1" applyAlignment="1">
      <alignment horizontal="center" vertical="center"/>
    </xf>
    <xf numFmtId="0" fontId="6" fillId="0" borderId="33" xfId="37" applyFont="1" applyFill="1" applyBorder="1" applyAlignment="1">
      <alignment horizontal="center" vertical="center"/>
    </xf>
    <xf numFmtId="0" fontId="6" fillId="0" borderId="27" xfId="37" applyFont="1" applyFill="1" applyBorder="1" applyAlignment="1">
      <alignment horizontal="center" vertical="center"/>
    </xf>
    <xf numFmtId="0" fontId="6" fillId="0" borderId="0" xfId="37" applyFill="1" applyAlignment="1">
      <alignment vertical="center"/>
    </xf>
    <xf numFmtId="0" fontId="6" fillId="0" borderId="13" xfId="37" applyBorder="1" applyAlignment="1">
      <alignment horizontal="center" vertical="center"/>
    </xf>
    <xf numFmtId="177" fontId="6" fillId="0" borderId="34" xfId="37" applyNumberFormat="1" applyBorder="1" applyAlignment="1">
      <alignment horizontal="center" vertical="center"/>
    </xf>
    <xf numFmtId="177" fontId="6" fillId="0" borderId="14" xfId="37" applyNumberFormat="1" applyBorder="1" applyAlignment="1">
      <alignment horizontal="center" vertical="center"/>
    </xf>
    <xf numFmtId="177" fontId="6" fillId="0" borderId="15" xfId="37" applyNumberFormat="1" applyBorder="1" applyAlignment="1">
      <alignment horizontal="center" vertical="center"/>
    </xf>
    <xf numFmtId="2" fontId="6" fillId="0" borderId="0" xfId="37" applyNumberFormat="1" applyAlignment="1">
      <alignment vertical="center"/>
    </xf>
    <xf numFmtId="0" fontId="6" fillId="0" borderId="35" xfId="37" applyBorder="1" applyAlignment="1">
      <alignment horizontal="center" vertical="center"/>
    </xf>
    <xf numFmtId="177" fontId="6" fillId="0" borderId="36" xfId="37" applyNumberFormat="1" applyBorder="1" applyAlignment="1">
      <alignment horizontal="center" vertical="center"/>
    </xf>
    <xf numFmtId="177" fontId="6" fillId="0" borderId="36" xfId="37" applyNumberFormat="1" applyBorder="1" applyAlignment="1">
      <alignment horizontal="center" vertical="center"/>
    </xf>
    <xf numFmtId="177" fontId="6" fillId="0" borderId="27" xfId="37" applyNumberFormat="1" applyBorder="1" applyAlignment="1">
      <alignment horizontal="center" vertical="center"/>
    </xf>
    <xf numFmtId="177" fontId="6" fillId="0" borderId="24" xfId="37" applyNumberFormat="1" applyBorder="1" applyAlignment="1">
      <alignment horizontal="center" vertical="center"/>
    </xf>
    <xf numFmtId="0" fontId="6" fillId="0" borderId="26" xfId="37" applyBorder="1" applyAlignment="1">
      <alignment horizontal="center" vertical="center"/>
    </xf>
    <xf numFmtId="177" fontId="6" fillId="0" borderId="33" xfId="37" applyNumberFormat="1" applyBorder="1" applyAlignment="1">
      <alignment horizontal="center" vertical="center"/>
    </xf>
    <xf numFmtId="177" fontId="6" fillId="0" borderId="14" xfId="37" applyNumberFormat="1" applyBorder="1" applyAlignment="1">
      <alignment horizontal="center" vertical="center"/>
    </xf>
    <xf numFmtId="177" fontId="6" fillId="0" borderId="36" xfId="37" applyNumberFormat="1" applyBorder="1" applyAlignment="1">
      <alignment horizontal="center"/>
    </xf>
    <xf numFmtId="177" fontId="6" fillId="0" borderId="27" xfId="37" applyNumberFormat="1" applyBorder="1" applyAlignment="1">
      <alignment horizontal="center"/>
    </xf>
    <xf numFmtId="1" fontId="6" fillId="0" borderId="12" xfId="37" applyNumberFormat="1" applyBorder="1"/>
    <xf numFmtId="0" fontId="6" fillId="0" borderId="10" xfId="37" applyBorder="1"/>
    <xf numFmtId="0" fontId="6" fillId="0" borderId="0" xfId="37" applyFont="1"/>
    <xf numFmtId="177" fontId="6" fillId="0" borderId="0" xfId="37" applyNumberFormat="1"/>
    <xf numFmtId="1" fontId="6" fillId="0" borderId="0" xfId="37" applyNumberFormat="1"/>
    <xf numFmtId="2" fontId="6" fillId="0" borderId="0" xfId="37" applyNumberFormat="1"/>
    <xf numFmtId="0" fontId="37" fillId="0" borderId="0" xfId="36" applyAlignment="1">
      <alignment horizontal="center" vertical="center" wrapText="1"/>
    </xf>
    <xf numFmtId="0" fontId="37" fillId="0" borderId="0" xfId="36" applyAlignment="1">
      <alignment vertical="center" wrapText="1"/>
    </xf>
    <xf numFmtId="164" fontId="37" fillId="0" borderId="0" xfId="36" applyNumberForma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24" borderId="13" xfId="37" applyFont="1" applyFill="1" applyBorder="1" applyAlignment="1">
      <alignment horizontal="center" vertical="center" wrapText="1"/>
    </xf>
    <xf numFmtId="0" fontId="6" fillId="24" borderId="18" xfId="37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 wrapText="1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center" vertical="center"/>
    </xf>
    <xf numFmtId="0" fontId="6" fillId="0" borderId="43" xfId="37" applyFont="1" applyFill="1" applyBorder="1" applyAlignment="1">
      <alignment horizontal="center" vertical="center" wrapText="1"/>
    </xf>
    <xf numFmtId="0" fontId="6" fillId="0" borderId="44" xfId="37" applyFill="1" applyBorder="1" applyAlignment="1">
      <alignment horizontal="center" vertical="center"/>
    </xf>
    <xf numFmtId="0" fontId="6" fillId="0" borderId="41" xfId="37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6" fillId="0" borderId="41" xfId="37" applyFont="1" applyBorder="1" applyAlignment="1">
      <alignment vertical="center" wrapText="1"/>
    </xf>
    <xf numFmtId="0" fontId="6" fillId="0" borderId="42" xfId="37" applyFont="1" applyBorder="1" applyAlignment="1">
      <alignment vertical="center" wrapText="1"/>
    </xf>
    <xf numFmtId="0" fontId="0" fillId="0" borderId="42" xfId="0" applyBorder="1" applyAlignment="1"/>
    <xf numFmtId="0" fontId="36" fillId="0" borderId="41" xfId="37" applyFont="1" applyBorder="1" applyAlignment="1">
      <alignment vertical="center" wrapText="1"/>
    </xf>
    <xf numFmtId="0" fontId="36" fillId="0" borderId="42" xfId="37" applyFont="1" applyBorder="1" applyAlignment="1">
      <alignment vertical="center" wrapText="1"/>
    </xf>
    <xf numFmtId="0" fontId="6" fillId="0" borderId="42" xfId="37" applyBorder="1" applyAlignment="1">
      <alignment vertical="center" wrapText="1"/>
    </xf>
    <xf numFmtId="1" fontId="6" fillId="0" borderId="12" xfId="37" applyNumberFormat="1" applyBorder="1" applyAlignment="1">
      <alignment horizontal="center" vertical="center"/>
    </xf>
    <xf numFmtId="0" fontId="6" fillId="0" borderId="10" xfId="37" applyBorder="1" applyAlignment="1">
      <alignment vertical="center"/>
    </xf>
    <xf numFmtId="0" fontId="6" fillId="0" borderId="38" xfId="37" applyFont="1" applyFill="1" applyBorder="1" applyAlignment="1">
      <alignment horizontal="center" vertical="center" wrapText="1"/>
    </xf>
    <xf numFmtId="0" fontId="6" fillId="0" borderId="39" xfId="37" applyFont="1" applyFill="1" applyBorder="1" applyAlignment="1">
      <alignment horizontal="center" vertical="center" wrapText="1"/>
    </xf>
    <xf numFmtId="0" fontId="6" fillId="0" borderId="19" xfId="37" applyFont="1" applyFill="1" applyBorder="1" applyAlignment="1">
      <alignment horizontal="center" vertical="center" wrapText="1"/>
    </xf>
    <xf numFmtId="0" fontId="6" fillId="0" borderId="40" xfId="37" applyFont="1" applyFill="1" applyBorder="1" applyAlignment="1">
      <alignment horizontal="center" vertical="center" wrapText="1"/>
    </xf>
    <xf numFmtId="0" fontId="37" fillId="0" borderId="0" xfId="36" applyAlignment="1">
      <alignment horizontal="center" vertical="center" wrapText="1"/>
    </xf>
    <xf numFmtId="177" fontId="37" fillId="0" borderId="0" xfId="36" applyNumberFormat="1" applyAlignment="1">
      <alignment horizontal="center" vertical="center" wrapText="1"/>
    </xf>
    <xf numFmtId="164" fontId="37" fillId="0" borderId="0" xfId="36" applyNumberFormat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Видатки 01.10" xfId="36"/>
    <cellStyle name="Обычный_Розрахунок ефективності ОТГ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 sz="135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Структура міського бюджету</a:t>
            </a:r>
          </a:p>
        </c:rich>
      </c:tx>
      <c:layout>
        <c:manualLayout>
          <c:xMode val="edge"/>
          <c:yMode val="edge"/>
          <c:x val="0.32822110469971055"/>
          <c:y val="0.13524590163934427"/>
        </c:manualLayout>
      </c:layout>
      <c:spPr>
        <a:noFill/>
        <a:ln w="25400">
          <a:noFill/>
        </a:ln>
      </c:spPr>
    </c:title>
    <c:view3D>
      <c:rotX val="25"/>
      <c:rotY val="40"/>
      <c:perspective val="0"/>
    </c:view3D>
    <c:plotArea>
      <c:layout>
        <c:manualLayout>
          <c:layoutTarget val="inner"/>
          <c:xMode val="edge"/>
          <c:yMode val="edge"/>
          <c:x val="0.23006152198577842"/>
          <c:y val="0.30532786885245899"/>
          <c:w val="0.61809862240179136"/>
          <c:h val="0.45696721311475408"/>
        </c:manualLayout>
      </c:layout>
      <c:pie3DChart>
        <c:varyColors val="1"/>
        <c:ser>
          <c:idx val="0"/>
          <c:order val="0"/>
          <c:tx>
            <c:strRef>
              <c:f>'струк дох'!$A$2</c:f>
              <c:strCache>
                <c:ptCount val="1"/>
                <c:pt idx="0">
                  <c:v>Структура міського бюджету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Mode val="edge"/>
                  <c:yMode val="edge"/>
                  <c:x val="0.8389576835081386"/>
                  <c:y val="0.64344262295081966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Mode val="edge"/>
                  <c:yMode val="edge"/>
                  <c:x val="0.22392654806615767"/>
                  <c:y val="0.74795081967213117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Mode val="edge"/>
                  <c:yMode val="edge"/>
                  <c:x val="5.6748508756492011E-2"/>
                  <c:y val="0.69877049180327866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Mode val="edge"/>
                  <c:yMode val="edge"/>
                  <c:x val="1.5337434799051895E-2"/>
                  <c:y val="0.52868852459016391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Mode val="edge"/>
                  <c:yMode val="edge"/>
                  <c:x val="0.12423322187232035"/>
                  <c:y val="0.29098360655737704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CatName val="1"/>
            <c:showPercent val="1"/>
            <c:showLeaderLines val="1"/>
          </c:dLbls>
          <c:cat>
            <c:strRef>
              <c:f>'струк дох'!$A$4:$A$8</c:f>
              <c:strCache>
                <c:ptCount val="5"/>
                <c:pt idx="0">
                  <c:v>Власні доходи загального фонду</c:v>
                </c:pt>
                <c:pt idx="1">
                  <c:v>Власні доходи спеціального фонду</c:v>
                </c:pt>
                <c:pt idx="2">
                  <c:v>Субвенції з Держ бюджету спец фонду</c:v>
                </c:pt>
                <c:pt idx="3">
                  <c:v>Дотації з державного бюджету</c:v>
                </c:pt>
                <c:pt idx="4">
                  <c:v>Субвенції з Держ бюджету заг фонду</c:v>
                </c:pt>
              </c:strCache>
            </c:strRef>
          </c:cat>
          <c:val>
            <c:numRef>
              <c:f>'струк дох'!$B$4:$B$8</c:f>
              <c:numCache>
                <c:formatCode>General</c:formatCode>
                <c:ptCount val="5"/>
                <c:pt idx="0">
                  <c:v>52662.2</c:v>
                </c:pt>
                <c:pt idx="1">
                  <c:v>2546.9</c:v>
                </c:pt>
                <c:pt idx="2">
                  <c:v>4125.2</c:v>
                </c:pt>
                <c:pt idx="3">
                  <c:v>13007.5</c:v>
                </c:pt>
                <c:pt idx="4">
                  <c:v>47411.4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Структура трансфертів загального та спеціального фондів</a:t>
            </a:r>
          </a:p>
        </c:rich>
      </c:tx>
      <c:layout>
        <c:manualLayout>
          <c:xMode val="edge"/>
          <c:yMode val="edge"/>
          <c:x val="0.11111131205026051"/>
          <c:y val="3.34190231362467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74099526366332"/>
          <c:y val="0.27506426735218509"/>
          <c:w val="0.43703782739769131"/>
          <c:h val="0.60668380462724936"/>
        </c:manualLayout>
      </c:layout>
      <c:pieChart>
        <c:varyColors val="1"/>
        <c:ser>
          <c:idx val="0"/>
          <c:order val="0"/>
          <c:tx>
            <c:strRef>
              <c:f>'струк трансф'!$B$2:$D$2</c:f>
              <c:strCache>
                <c:ptCount val="1"/>
                <c:pt idx="0">
                  <c:v>Структура трансфертів загального та спеціального фондів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Mode val="edge"/>
                  <c:yMode val="edge"/>
                  <c:x val="0.66851972750240074"/>
                  <c:y val="0.6940874035989717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Mode val="edge"/>
                  <c:yMode val="edge"/>
                  <c:x val="0.37037104016753503"/>
                  <c:y val="0.85604113110539848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Mode val="edge"/>
                  <c:yMode val="edge"/>
                  <c:x val="3.1481538414240479E-2"/>
                  <c:y val="0.62724935732647813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Mode val="edge"/>
                  <c:yMode val="edge"/>
                  <c:x val="0.32037094974491781"/>
                  <c:y val="0.19537275064267351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Mode val="edge"/>
                  <c:yMode val="edge"/>
                  <c:x val="0.52592687703789975"/>
                  <c:y val="0.17480719794344474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Mode val="edge"/>
                  <c:yMode val="edge"/>
                  <c:x val="0.66111230669904997"/>
                  <c:y val="0.28277634961439591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Mode val="edge"/>
                  <c:yMode val="edge"/>
                  <c:x val="0.76481619794595979"/>
                  <c:y val="0.38303341902313626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Mode val="edge"/>
                  <c:yMode val="edge"/>
                  <c:x val="0.64814932029318628"/>
                  <c:y val="0.54241645244215941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CatName val="1"/>
            <c:showPercent val="1"/>
            <c:showLeaderLines val="1"/>
          </c:dLbls>
          <c:cat>
            <c:strRef>
              <c:f>'струк трансф'!$B$5:$B$13</c:f>
              <c:strCache>
                <c:ptCount val="9"/>
                <c:pt idx="0">
                  <c:v>Базова дотація</c:v>
                </c:pt>
                <c:pt idx="1">
                  <c:v>Дод дот на утрим закл освіти та ох здоров'я</c:v>
                </c:pt>
                <c:pt idx="2">
                  <c:v>Субвенція на розвиток ОТГ</c:v>
                </c:pt>
                <c:pt idx="3">
                  <c:v>Освітня субвенція</c:v>
                </c:pt>
                <c:pt idx="4">
                  <c:v>Медична субвенція</c:v>
                </c:pt>
                <c:pt idx="5">
                  <c:v>Субвенція на соц-екон розвиток терит</c:v>
                </c:pt>
                <c:pt idx="6">
                  <c:v>Інші субвенції з обл бюдж</c:v>
                </c:pt>
                <c:pt idx="7">
                  <c:v>Субвенція на погашення різниці в тарифах</c:v>
                </c:pt>
                <c:pt idx="8">
                  <c:v>Субвенція на розв опорних шкіл </c:v>
                </c:pt>
              </c:strCache>
            </c:strRef>
          </c:cat>
          <c:val>
            <c:numRef>
              <c:f>'струк трансф'!$C$5:$C$13</c:f>
              <c:numCache>
                <c:formatCode>General</c:formatCode>
                <c:ptCount val="9"/>
                <c:pt idx="0">
                  <c:v>6751.6</c:v>
                </c:pt>
                <c:pt idx="1">
                  <c:v>6255.9</c:v>
                </c:pt>
                <c:pt idx="2" formatCode="0.0">
                  <c:v>3384</c:v>
                </c:pt>
                <c:pt idx="3">
                  <c:v>28644.9</c:v>
                </c:pt>
                <c:pt idx="4">
                  <c:v>16883.8</c:v>
                </c:pt>
                <c:pt idx="5" formatCode="0.0">
                  <c:v>602</c:v>
                </c:pt>
                <c:pt idx="6">
                  <c:v>466</c:v>
                </c:pt>
                <c:pt idx="7">
                  <c:v>164.6</c:v>
                </c:pt>
                <c:pt idx="8">
                  <c:v>1391.3</c:v>
                </c:pt>
              </c:numCache>
            </c:numRef>
          </c:val>
        </c:ser>
        <c:dLbls>
          <c:showCatName val="1"/>
          <c:showPercent val="1"/>
        </c:dLbls>
        <c:firstSliceAng val="8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Структура доходів спеціального фонду</a:t>
            </a:r>
          </a:p>
        </c:rich>
      </c:tx>
      <c:layout>
        <c:manualLayout>
          <c:xMode val="edge"/>
          <c:yMode val="edge"/>
          <c:x val="0.22201138519924099"/>
          <c:y val="3.2520411268872979E-2"/>
        </c:manualLayout>
      </c:layout>
      <c:spPr>
        <a:noFill/>
        <a:ln w="25400">
          <a:noFill/>
        </a:ln>
      </c:spPr>
    </c:title>
    <c:view3D>
      <c:rotY val="160"/>
      <c:perspective val="0"/>
    </c:view3D>
    <c:plotArea>
      <c:layout>
        <c:manualLayout>
          <c:layoutTarget val="inner"/>
          <c:xMode val="edge"/>
          <c:yMode val="edge"/>
          <c:x val="0.10246679316888045"/>
          <c:y val="0.33604424977835412"/>
          <c:w val="0.70398481973434535"/>
          <c:h val="0.39837503804369401"/>
        </c:manualLayout>
      </c:layout>
      <c:pie3DChart>
        <c:varyColors val="1"/>
        <c:ser>
          <c:idx val="0"/>
          <c:order val="0"/>
          <c:tx>
            <c:strRef>
              <c:f>'дох сп ф'!$B$2:$D$2</c:f>
              <c:strCache>
                <c:ptCount val="1"/>
                <c:pt idx="0">
                  <c:v>Структура доходів спеціального фонду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Mode val="edge"/>
                  <c:yMode val="edge"/>
                  <c:x val="0.48576850094876661"/>
                  <c:y val="0.79133000754257588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Mode val="edge"/>
                  <c:yMode val="edge"/>
                  <c:x val="6.0721062618595827E-2"/>
                  <c:y val="0.21680274179248654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Mode val="edge"/>
                  <c:yMode val="edge"/>
                  <c:x val="0.6470588235294118"/>
                  <c:y val="0.21409270752008044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Mode val="edge"/>
                  <c:yMode val="edge"/>
                  <c:x val="0.75142314990512338"/>
                  <c:y val="0.69647880800836304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Mode val="edge"/>
                  <c:yMode val="edge"/>
                  <c:x val="0.61100569259962045"/>
                  <c:y val="0.7588095962737029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CatName val="1"/>
            <c:showPercent val="1"/>
            <c:showLeaderLines val="1"/>
          </c:dLbls>
          <c:cat>
            <c:strRef>
              <c:f>'дох сп ф'!$B$5:$B$9</c:f>
              <c:strCache>
                <c:ptCount val="5"/>
                <c:pt idx="0">
                  <c:v>Екологічний податок</c:v>
                </c:pt>
                <c:pt idx="1">
                  <c:v>Власні надходження бюдж установ</c:v>
                </c:pt>
                <c:pt idx="2">
                  <c:v>Кошти від продажу земел ділянок</c:v>
                </c:pt>
                <c:pt idx="3">
                  <c:v>Цільові фонди</c:v>
                </c:pt>
                <c:pt idx="4">
                  <c:v>Інші надходження</c:v>
                </c:pt>
              </c:strCache>
            </c:strRef>
          </c:cat>
          <c:val>
            <c:numRef>
              <c:f>'дох сп ф'!$C$5:$C$9</c:f>
              <c:numCache>
                <c:formatCode>General</c:formatCode>
                <c:ptCount val="5"/>
                <c:pt idx="0">
                  <c:v>72.7</c:v>
                </c:pt>
                <c:pt idx="1">
                  <c:v>1216.3</c:v>
                </c:pt>
                <c:pt idx="2">
                  <c:v>1057.3</c:v>
                </c:pt>
                <c:pt idx="3">
                  <c:v>196.2</c:v>
                </c:pt>
                <c:pt idx="4">
                  <c:v>4.4000000000000004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roundedCorners val="1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Виконання загального фонду міського бюджету за 9 місяців 2017 року </a:t>
            </a:r>
          </a:p>
        </c:rich>
      </c:tx>
      <c:layout>
        <c:manualLayout>
          <c:xMode val="edge"/>
          <c:yMode val="edge"/>
          <c:x val="0.12471669137601352"/>
          <c:y val="2.84900681229802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91159663716677"/>
          <c:y val="0.28490068122980272"/>
          <c:w val="0.45011387705706696"/>
          <c:h val="0.565527852241158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9.3809437030470941E-2"/>
                  <c:y val="-4.2274930487992905E-2"/>
                </c:manualLayout>
              </c:layout>
              <c:dLblPos val="bestFit"/>
              <c:showCatName val="1"/>
              <c:showPercent val="1"/>
              <c:separator>, </c:separator>
            </c:dLbl>
            <c:dLbl>
              <c:idx val="1"/>
              <c:layout>
                <c:manualLayout>
                  <c:x val="1.390492739053978E-2"/>
                  <c:y val="9.6271261933217952E-4"/>
                </c:manualLayout>
              </c:layout>
              <c:dLblPos val="bestFit"/>
              <c:showCatName val="1"/>
              <c:showPercent val="1"/>
              <c:separator>, </c:separator>
            </c:dLbl>
            <c:dLbl>
              <c:idx val="2"/>
              <c:layout>
                <c:manualLayout>
                  <c:x val="6.7934318337292366E-3"/>
                  <c:y val="-1.4762751961781706E-2"/>
                </c:manualLayout>
              </c:layout>
              <c:dLblPos val="bestFit"/>
              <c:showCatName val="1"/>
              <c:showPercent val="1"/>
              <c:separator>, </c:separator>
            </c:dLbl>
            <c:dLbl>
              <c:idx val="3"/>
              <c:layout>
                <c:manualLayout>
                  <c:x val="2.7417880098225277E-2"/>
                  <c:y val="-5.0821881325470677E-2"/>
                </c:manualLayout>
              </c:layout>
              <c:dLblPos val="bestFit"/>
              <c:showCatName val="1"/>
              <c:showPercent val="1"/>
              <c:separator>, </c:separator>
            </c:dLbl>
            <c:dLbl>
              <c:idx val="4"/>
              <c:layout>
                <c:manualLayout>
                  <c:x val="1.216902421039576E-2"/>
                  <c:y val="-1.6276124914915518E-2"/>
                </c:manualLayout>
              </c:layout>
              <c:dLblPos val="bestFit"/>
              <c:showCatName val="1"/>
              <c:showPercent val="1"/>
              <c:separator>, </c:separator>
            </c:dLbl>
            <c:dLbl>
              <c:idx val="5"/>
              <c:layout>
                <c:manualLayout>
                  <c:x val="6.7520094704649272E-3"/>
                  <c:y val="6.7149274998443706E-3"/>
                </c:manualLayout>
              </c:layout>
              <c:dLblPos val="bestFit"/>
              <c:showCatName val="1"/>
              <c:showPercent val="1"/>
              <c:separator>, </c:separator>
            </c:dLbl>
            <c:dLbl>
              <c:idx val="6"/>
              <c:layout>
                <c:manualLayout>
                  <c:x val="-4.6262029996247067E-2"/>
                  <c:y val="-3.2920322292995595E-2"/>
                </c:manualLayout>
              </c:layout>
              <c:dLblPos val="bestFit"/>
              <c:showCatName val="1"/>
              <c:showPercent val="1"/>
              <c:separator>, </c:separator>
            </c:dLbl>
            <c:dLbl>
              <c:idx val="7"/>
              <c:layout>
                <c:manualLayout>
                  <c:x val="1.2694973527516982E-2"/>
                  <c:y val="4.0895796848680659E-2"/>
                </c:manualLayout>
              </c:layout>
              <c:dLblPos val="bestFit"/>
              <c:showCatName val="1"/>
              <c:showPercent val="1"/>
              <c:separator>, </c:separator>
            </c:dLbl>
            <c:dLbl>
              <c:idx val="8"/>
              <c:layout>
                <c:manualLayout>
                  <c:x val="-6.2933132357374877E-3"/>
                  <c:y val="-9.3110369180444078E-3"/>
                </c:manualLayout>
              </c:layout>
              <c:dLblPos val="bestFit"/>
              <c:showCatName val="1"/>
              <c:showPercent val="1"/>
              <c:separator>, </c:separator>
            </c:dLbl>
            <c:dLbl>
              <c:idx val="9"/>
              <c:layout>
                <c:manualLayout>
                  <c:x val="-1.9400065752994862E-2"/>
                  <c:y val="-1.8946791227021965E-3"/>
                </c:manualLayout>
              </c:layout>
              <c:dLblPos val="bestFit"/>
              <c:showCatName val="1"/>
              <c:showPercent val="1"/>
              <c:separator>, </c:separator>
            </c:dLbl>
            <c:dLbl>
              <c:idx val="10"/>
              <c:layout>
                <c:manualLayout>
                  <c:xMode val="edge"/>
                  <c:yMode val="edge"/>
                  <c:x val="0.13832214861703318"/>
                  <c:y val="0.1994304768608619"/>
                </c:manualLayout>
              </c:layout>
              <c:dLblPos val="bestFit"/>
              <c:showCatName val="1"/>
              <c:showPercent val="1"/>
              <c:separator>, 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CatName val="1"/>
            <c:showPercent val="1"/>
            <c:separator>, </c:separator>
            <c:showLeaderLines val="1"/>
          </c:dLbls>
          <c:cat>
            <c:strRef>
              <c:f>видатки!$P$6:$P$15</c:f>
              <c:strCache>
                <c:ptCount val="10"/>
                <c:pt idx="0">
                  <c:v>Коростишівська міська рада</c:v>
                </c:pt>
                <c:pt idx="1">
                  <c:v>Фізична культура і спорт</c:v>
                </c:pt>
                <c:pt idx="2">
                  <c:v>Освіта</c:v>
                </c:pt>
                <c:pt idx="3">
                  <c:v>Соціальний захист</c:v>
                </c:pt>
                <c:pt idx="4">
                  <c:v>Благоустрій</c:v>
                </c:pt>
                <c:pt idx="5">
                  <c:v>Культура</c:v>
                </c:pt>
                <c:pt idx="6">
                  <c:v>Освітня субвенція</c:v>
                </c:pt>
                <c:pt idx="7">
                  <c:v>Медична субвенція</c:v>
                </c:pt>
                <c:pt idx="8">
                  <c:v>Додаткова дотація</c:v>
                </c:pt>
                <c:pt idx="9">
                  <c:v>Інші субвенції</c:v>
                </c:pt>
              </c:strCache>
            </c:strRef>
          </c:cat>
          <c:val>
            <c:numRef>
              <c:f>видатки!$Q$6:$Q$15</c:f>
              <c:numCache>
                <c:formatCode>#,##0.0</c:formatCode>
                <c:ptCount val="10"/>
                <c:pt idx="0">
                  <c:v>7558.4</c:v>
                </c:pt>
                <c:pt idx="1">
                  <c:v>639.79999999999995</c:v>
                </c:pt>
                <c:pt idx="2">
                  <c:v>23562</c:v>
                </c:pt>
                <c:pt idx="3">
                  <c:v>1028</c:v>
                </c:pt>
                <c:pt idx="4">
                  <c:v>5613.4</c:v>
                </c:pt>
                <c:pt idx="5">
                  <c:v>4803.2</c:v>
                </c:pt>
                <c:pt idx="6">
                  <c:v>19600</c:v>
                </c:pt>
                <c:pt idx="7">
                  <c:v>16883.8</c:v>
                </c:pt>
                <c:pt idx="8">
                  <c:v>4371.3</c:v>
                </c:pt>
                <c:pt idx="9">
                  <c:v>14109.7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CatName val="1"/>
            <c:showPercent val="1"/>
            <c:separator>, </c:separator>
            <c:showLeaderLines val="1"/>
          </c:dLbls>
          <c:cat>
            <c:strRef>
              <c:f>видатки!$P$6:$P$15</c:f>
              <c:strCache>
                <c:ptCount val="10"/>
                <c:pt idx="0">
                  <c:v>Коростишівська міська рада</c:v>
                </c:pt>
                <c:pt idx="1">
                  <c:v>Фізична культура і спорт</c:v>
                </c:pt>
                <c:pt idx="2">
                  <c:v>Освіта</c:v>
                </c:pt>
                <c:pt idx="3">
                  <c:v>Соціальний захист</c:v>
                </c:pt>
                <c:pt idx="4">
                  <c:v>Благоустрій</c:v>
                </c:pt>
                <c:pt idx="5">
                  <c:v>Культура</c:v>
                </c:pt>
                <c:pt idx="6">
                  <c:v>Освітня субвенція</c:v>
                </c:pt>
                <c:pt idx="7">
                  <c:v>Медична субвенція</c:v>
                </c:pt>
                <c:pt idx="8">
                  <c:v>Додаткова дотація</c:v>
                </c:pt>
                <c:pt idx="9">
                  <c:v>Інші субвенції</c:v>
                </c:pt>
              </c:strCache>
            </c:strRef>
          </c:cat>
          <c:val>
            <c:numRef>
              <c:f>видатки!$R$6:$R$15</c:f>
              <c:numCache>
                <c:formatCode>#,##0.0</c:formatCode>
                <c:ptCount val="10"/>
              </c:numCache>
            </c:numRef>
          </c:val>
        </c:ser>
        <c:dLbls>
          <c:showCatName val="1"/>
          <c:showPercent val="1"/>
          <c:separator>, </c:separator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0.25" l="0.35" r="0.25" t="0.18" header="0.18" footer="0.2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layout>
        <c:manualLayout>
          <c:xMode val="edge"/>
          <c:yMode val="edge"/>
          <c:x val="0.22704507512520869"/>
          <c:y val="2.991459233647238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view3D>
      <c:rotX val="25"/>
      <c:rotY val="280"/>
      <c:perspective val="0"/>
    </c:view3D>
    <c:plotArea>
      <c:layout>
        <c:manualLayout>
          <c:layoutTarget val="inner"/>
          <c:xMode val="edge"/>
          <c:yMode val="edge"/>
          <c:x val="0.19031719532554256"/>
          <c:y val="0.32692375910573396"/>
          <c:w val="0.62938230383973293"/>
          <c:h val="0.44444537185616123"/>
        </c:manualLayout>
      </c:layout>
      <c:pie3DChart>
        <c:varyColors val="1"/>
        <c:ser>
          <c:idx val="0"/>
          <c:order val="0"/>
          <c:tx>
            <c:strRef>
              <c:f>'дох заг ф'!$B$2</c:f>
              <c:strCache>
                <c:ptCount val="1"/>
                <c:pt idx="0">
                  <c:v>Структура доходів загального фонду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4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Mode val="edge"/>
                  <c:yMode val="edge"/>
                  <c:x val="0.60601001669449084"/>
                  <c:y val="0.25213727826455301"/>
                </c:manualLayout>
              </c:layout>
              <c:dLblPos val="bestFit"/>
              <c:showVal val="1"/>
              <c:showCatName val="1"/>
            </c:dLbl>
            <c:dLbl>
              <c:idx val="1"/>
              <c:layout>
                <c:manualLayout>
                  <c:xMode val="edge"/>
                  <c:yMode val="edge"/>
                  <c:x val="0.82470784641068451"/>
                  <c:y val="0.47863347738355821"/>
                </c:manualLayout>
              </c:layout>
              <c:dLblPos val="bestFit"/>
              <c:showVal val="1"/>
              <c:showCatName val="1"/>
            </c:dLbl>
            <c:dLbl>
              <c:idx val="2"/>
              <c:layout>
                <c:manualLayout>
                  <c:xMode val="edge"/>
                  <c:yMode val="edge"/>
                  <c:x val="0.78130217028380633"/>
                  <c:y val="0.7478648084118098"/>
                </c:manualLayout>
              </c:layout>
              <c:dLblPos val="bestFit"/>
              <c:showVal val="1"/>
              <c:showCatName val="1"/>
            </c:dLbl>
            <c:dLbl>
              <c:idx val="3"/>
              <c:layout>
                <c:manualLayout>
                  <c:xMode val="edge"/>
                  <c:yMode val="edge"/>
                  <c:x val="6.3439065108514187E-2"/>
                  <c:y val="0.72222372926626199"/>
                </c:manualLayout>
              </c:layout>
              <c:dLblPos val="bestFit"/>
              <c:showVal val="1"/>
              <c:showCatName val="1"/>
            </c:dLbl>
            <c:dLbl>
              <c:idx val="4"/>
              <c:layout>
                <c:manualLayout>
                  <c:xMode val="edge"/>
                  <c:yMode val="edge"/>
                  <c:x val="8.3472454090150246E-3"/>
                  <c:y val="0.51282158291095525"/>
                </c:manualLayout>
              </c:layout>
              <c:dLblPos val="bestFit"/>
              <c:showVal val="1"/>
              <c:showCatName val="1"/>
            </c:dLbl>
            <c:dLbl>
              <c:idx val="5"/>
              <c:layout>
                <c:manualLayout>
                  <c:xMode val="edge"/>
                  <c:yMode val="edge"/>
                  <c:x val="3.1719532554257093E-2"/>
                  <c:y val="0.35256483825128176"/>
                </c:manualLayout>
              </c:layout>
              <c:dLblPos val="bestFit"/>
              <c:showVal val="1"/>
              <c:showCatName val="1"/>
            </c:dLbl>
            <c:dLbl>
              <c:idx val="6"/>
              <c:layout>
                <c:manualLayout>
                  <c:xMode val="edge"/>
                  <c:yMode val="edge"/>
                  <c:x val="1.335559265442404E-2"/>
                  <c:y val="0.36965889101498023"/>
                </c:manualLayout>
              </c:layout>
              <c:dLblPos val="bestFit"/>
              <c:showVal val="1"/>
              <c:showCatName val="1"/>
            </c:dLbl>
            <c:dLbl>
              <c:idx val="7"/>
              <c:layout>
                <c:manualLayout>
                  <c:xMode val="edge"/>
                  <c:yMode val="edge"/>
                  <c:x val="6.8447412353923209E-2"/>
                  <c:y val="0.25213727826455301"/>
                </c:manualLayout>
              </c:layout>
              <c:dLblPos val="bestFit"/>
              <c:showVal val="1"/>
              <c:showCat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CatName val="1"/>
            <c:showLeaderLines val="1"/>
          </c:dLbls>
          <c:cat>
            <c:strRef>
              <c:f>'дох заг ф'!$B$5:$B$10</c:f>
              <c:strCache>
                <c:ptCount val="6"/>
                <c:pt idx="0">
                  <c:v>Податок на доходи фізичних  осіб</c:v>
                </c:pt>
                <c:pt idx="1">
                  <c:v>Рентна плата за ліс.рес.місц. значення</c:v>
                </c:pt>
                <c:pt idx="2">
                  <c:v>Акцизний податок</c:v>
                </c:pt>
                <c:pt idx="3">
                  <c:v>Місцеві податки та збори</c:v>
                </c:pt>
                <c:pt idx="4">
                  <c:v>Плата за надання адм послуг</c:v>
                </c:pt>
                <c:pt idx="5">
                  <c:v>Інші надходження</c:v>
                </c:pt>
              </c:strCache>
            </c:strRef>
          </c:cat>
          <c:val>
            <c:numRef>
              <c:f>'дох заг ф'!$D$5:$D$10</c:f>
              <c:numCache>
                <c:formatCode>0.0%</c:formatCode>
                <c:ptCount val="6"/>
                <c:pt idx="0">
                  <c:v>0.52609271925593692</c:v>
                </c:pt>
                <c:pt idx="1">
                  <c:v>2.3910888644986351E-2</c:v>
                </c:pt>
                <c:pt idx="2">
                  <c:v>0.10167824359787477</c:v>
                </c:pt>
                <c:pt idx="3">
                  <c:v>0.32274952432674675</c:v>
                </c:pt>
                <c:pt idx="4">
                  <c:v>1.3565707471393143E-2</c:v>
                </c:pt>
                <c:pt idx="5">
                  <c:v>1.2002916703062159E-2</c:v>
                </c:pt>
              </c:numCache>
            </c:numRef>
          </c:val>
        </c:ser>
        <c:dLbls>
          <c:showVal val="1"/>
          <c:showCatName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Структура надходження ПДФО</a:t>
            </a:r>
          </a:p>
        </c:rich>
      </c:tx>
      <c:layout>
        <c:manualLayout>
          <c:xMode val="edge"/>
          <c:yMode val="edge"/>
          <c:x val="0.45177687369967168"/>
          <c:y val="3.9106198588892541E-2"/>
        </c:manualLayout>
      </c:layout>
      <c:spPr>
        <a:noFill/>
        <a:ln w="25400">
          <a:noFill/>
        </a:ln>
      </c:spPr>
    </c:title>
    <c:view3D>
      <c:hPercent val="32"/>
      <c:depthPercent val="100"/>
      <c:rAngAx val="1"/>
    </c:view3D>
    <c:floor>
      <c:spPr>
        <a:noFill/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0761446483109174E-3"/>
          <c:y val="0.12011189566588423"/>
          <c:w val="0.9908634353502912"/>
          <c:h val="0.78491727167705738"/>
        </c:manualLayout>
      </c:layout>
      <c:bar3DChart>
        <c:barDir val="col"/>
        <c:grouping val="clustered"/>
        <c:ser>
          <c:idx val="0"/>
          <c:order val="0"/>
          <c:tx>
            <c:strRef>
              <c:f>ПДФО!$B$4</c:f>
              <c:strCache>
                <c:ptCount val="1"/>
                <c:pt idx="0">
                  <c:v>Бюджетна сфера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1786802916205443"/>
                  <c:y val="6.7039197580958637E-2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Галузі господарства</c:v>
              </c:pt>
            </c:strLit>
          </c:cat>
          <c:val>
            <c:numRef>
              <c:f>ПДФО!$B$6</c:f>
              <c:numCache>
                <c:formatCode>0.0%</c:formatCode>
                <c:ptCount val="1"/>
                <c:pt idx="0">
                  <c:v>0.4966901520292219</c:v>
                </c:pt>
              </c:numCache>
            </c:numRef>
          </c:val>
        </c:ser>
        <c:ser>
          <c:idx val="1"/>
          <c:order val="1"/>
          <c:tx>
            <c:strRef>
              <c:f>ПДФО!$C$4</c:f>
              <c:strCache>
                <c:ptCount val="1"/>
                <c:pt idx="0">
                  <c:v>Сільське госп-во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23756356954095095"/>
                  <c:y val="0.55586667994211536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Галузі господарства</c:v>
              </c:pt>
            </c:strLit>
          </c:cat>
          <c:val>
            <c:numRef>
              <c:f>ПДФО!$C$6</c:f>
              <c:numCache>
                <c:formatCode>0.0%</c:formatCode>
                <c:ptCount val="1"/>
                <c:pt idx="0">
                  <c:v>0.12233804484356728</c:v>
                </c:pt>
              </c:numCache>
            </c:numRef>
          </c:val>
        </c:ser>
        <c:ser>
          <c:idx val="2"/>
          <c:order val="2"/>
          <c:tx>
            <c:strRef>
              <c:f>ПДФО!$D$4</c:f>
              <c:strCache>
                <c:ptCount val="1"/>
                <c:pt idx="0">
                  <c:v>Промисловість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33502554678852059"/>
                  <c:y val="0.44134138407464441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Галузі господарства</c:v>
              </c:pt>
            </c:strLit>
          </c:cat>
          <c:val>
            <c:numRef>
              <c:f>ПДФО!$D$6</c:f>
              <c:numCache>
                <c:formatCode>0.0%</c:formatCode>
                <c:ptCount val="1"/>
                <c:pt idx="0">
                  <c:v>0.19203976148881799</c:v>
                </c:pt>
              </c:numCache>
            </c:numRef>
          </c:val>
        </c:ser>
        <c:ser>
          <c:idx val="3"/>
          <c:order val="3"/>
          <c:tx>
            <c:strRef>
              <c:f>ПДФО!$E$4</c:f>
              <c:strCache>
                <c:ptCount val="1"/>
                <c:pt idx="0">
                  <c:v>Транспорт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40710680079453559"/>
                  <c:y val="0.71229147429768558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Галузі господарства</c:v>
              </c:pt>
            </c:strLit>
          </c:cat>
          <c:val>
            <c:numRef>
              <c:f>ПДФО!$E$6</c:f>
              <c:numCache>
                <c:formatCode>0.0%</c:formatCode>
                <c:ptCount val="1"/>
                <c:pt idx="0">
                  <c:v>5.8797626438358138E-3</c:v>
                </c:pt>
              </c:numCache>
            </c:numRef>
          </c:val>
        </c:ser>
        <c:ser>
          <c:idx val="4"/>
          <c:order val="4"/>
          <c:tx>
            <c:strRef>
              <c:f>ПДФО!$F$4</c:f>
              <c:strCache>
                <c:ptCount val="1"/>
                <c:pt idx="0">
                  <c:v>Фінустанови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47309668122257753"/>
                  <c:y val="0.67039197580958643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Галузі господарства</c:v>
              </c:pt>
            </c:strLit>
          </c:cat>
          <c:val>
            <c:numRef>
              <c:f>ПДФО!$F$6</c:f>
              <c:numCache>
                <c:formatCode>0.0%</c:formatCode>
                <c:ptCount val="1"/>
                <c:pt idx="0">
                  <c:v>1.0084749433319376E-2</c:v>
                </c:pt>
              </c:numCache>
            </c:numRef>
          </c:val>
        </c:ser>
        <c:ser>
          <c:idx val="5"/>
          <c:order val="5"/>
          <c:tx>
            <c:strRef>
              <c:f>ПДФО!$G$4</c:f>
              <c:strCache>
                <c:ptCount val="1"/>
                <c:pt idx="0">
                  <c:v>Будівництво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54111701950994384"/>
                  <c:y val="0.72625797379371859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Галузі господарства</c:v>
              </c:pt>
            </c:strLit>
          </c:cat>
          <c:val>
            <c:numRef>
              <c:f>ПДФО!$G$6</c:f>
              <c:numCache>
                <c:formatCode>0.0%</c:formatCode>
                <c:ptCount val="1"/>
                <c:pt idx="0">
                  <c:v>4.1725019129982815E-3</c:v>
                </c:pt>
              </c:numCache>
            </c:numRef>
          </c:val>
        </c:ser>
        <c:ser>
          <c:idx val="6"/>
          <c:order val="6"/>
          <c:tx>
            <c:strRef>
              <c:f>ПДФО!$H$4</c:f>
              <c:strCache>
                <c:ptCount val="1"/>
                <c:pt idx="0">
                  <c:v>СПД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63451808103886476"/>
                  <c:y val="0.594972878531008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Галузі господарства</c:v>
              </c:pt>
            </c:strLit>
          </c:cat>
          <c:val>
            <c:numRef>
              <c:f>ПДФО!$H$6</c:f>
              <c:numCache>
                <c:formatCode>0.0%</c:formatCode>
                <c:ptCount val="1"/>
                <c:pt idx="0">
                  <c:v>8.0818763264657895E-2</c:v>
                </c:pt>
              </c:numCache>
            </c:numRef>
          </c:val>
        </c:ser>
        <c:ser>
          <c:idx val="7"/>
          <c:order val="7"/>
          <c:tx>
            <c:strRef>
              <c:f>ПДФО!$I$4</c:f>
              <c:strCache>
                <c:ptCount val="1"/>
                <c:pt idx="0">
                  <c:v>Торгівля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70050796146690664"/>
                  <c:y val="0.62290587752307403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Галузі господарства</c:v>
              </c:pt>
            </c:strLit>
          </c:cat>
          <c:val>
            <c:numRef>
              <c:f>ПДФО!$I$6</c:f>
              <c:numCache>
                <c:formatCode>0.0%</c:formatCode>
                <c:ptCount val="1"/>
                <c:pt idx="0">
                  <c:v>5.0008662633729405E-2</c:v>
                </c:pt>
              </c:numCache>
            </c:numRef>
          </c:val>
        </c:ser>
        <c:ser>
          <c:idx val="8"/>
          <c:order val="8"/>
          <c:tx>
            <c:strRef>
              <c:f>ПДФО!$J$4</c:f>
              <c:strCache>
                <c:ptCount val="1"/>
                <c:pt idx="0">
                  <c:v>Інші галузі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76852829975427295"/>
                  <c:y val="0.63687237701910715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Галузі господарства</c:v>
              </c:pt>
            </c:strLit>
          </c:cat>
          <c:val>
            <c:numRef>
              <c:f>ПДФО!$J$6</c:f>
              <c:numCache>
                <c:formatCode>0.0%</c:formatCode>
                <c:ptCount val="1"/>
                <c:pt idx="0">
                  <c:v>3.7967601749852017E-2</c:v>
                </c:pt>
              </c:numCache>
            </c:numRef>
          </c:val>
        </c:ser>
        <c:dLbls>
          <c:showVal val="1"/>
          <c:showSerName val="1"/>
          <c:separator>
</c:separator>
        </c:dLbls>
        <c:shape val="box"/>
        <c:axId val="89100672"/>
        <c:axId val="89102208"/>
        <c:axId val="0"/>
      </c:bar3DChart>
      <c:catAx>
        <c:axId val="89100672"/>
        <c:scaling>
          <c:orientation val="minMax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89102208"/>
        <c:crosses val="autoZero"/>
        <c:lblAlgn val="ctr"/>
        <c:lblOffset val="100"/>
        <c:tickLblSkip val="100"/>
        <c:tickMarkSkip val="1"/>
      </c:catAx>
      <c:valAx>
        <c:axId val="89102208"/>
        <c:scaling>
          <c:orientation val="minMax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0.0%" sourceLinked="1"/>
        <c:tickLblPos val="nextTo"/>
        <c:crossAx val="89100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Податок на доходи фізичних осіб</a:t>
            </a:r>
          </a:p>
        </c:rich>
      </c:tx>
      <c:layout>
        <c:manualLayout>
          <c:xMode val="edge"/>
          <c:yMode val="edge"/>
          <c:x val="0.35275118067268058"/>
          <c:y val="3.4161542485840579E-2"/>
        </c:manualLayout>
      </c:layout>
      <c:spPr>
        <a:noFill/>
        <a:ln w="25400">
          <a:noFill/>
        </a:ln>
      </c:spPr>
    </c:title>
    <c:view3D>
      <c:hPercent val="2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5102497031857884E-2"/>
          <c:y val="0.17391330720064296"/>
          <c:w val="0.96979605940287406"/>
          <c:h val="0.69254763403113173"/>
        </c:manualLayout>
      </c:layout>
      <c:bar3DChart>
        <c:barDir val="col"/>
        <c:grouping val="clustered"/>
        <c:ser>
          <c:idx val="0"/>
          <c:order val="0"/>
          <c:tx>
            <c:strRef>
              <c:f>'ПДФО поміс'!$H$5</c:f>
              <c:strCache>
                <c:ptCount val="1"/>
                <c:pt idx="0">
                  <c:v>лютий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21682870738595961"/>
                  <c:y val="0.13043498040048221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Динаміка надходжень ПДФО</c:v>
              </c:pt>
            </c:strLit>
          </c:cat>
          <c:val>
            <c:numRef>
              <c:f>'ПДФО поміс'!$H$9</c:f>
              <c:numCache>
                <c:formatCode>0.0%</c:formatCode>
                <c:ptCount val="1"/>
                <c:pt idx="0">
                  <c:v>1.2502646502749022</c:v>
                </c:pt>
              </c:numCache>
            </c:numRef>
          </c:val>
        </c:ser>
        <c:ser>
          <c:idx val="1"/>
          <c:order val="1"/>
          <c:tx>
            <c:strRef>
              <c:f>'ПДФО поміс'!$I$5</c:f>
              <c:strCache>
                <c:ptCount val="1"/>
                <c:pt idx="0">
                  <c:v>березень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28586869381730995"/>
                  <c:y val="0.21739163400080369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Динаміка надходжень ПДФО</c:v>
              </c:pt>
            </c:strLit>
          </c:cat>
          <c:val>
            <c:numRef>
              <c:f>'ПДФО поміс'!$I$9</c:f>
              <c:numCache>
                <c:formatCode>0.0%</c:formatCode>
                <c:ptCount val="1"/>
                <c:pt idx="0">
                  <c:v>1.0685744114545221</c:v>
                </c:pt>
              </c:numCache>
            </c:numRef>
          </c:val>
        </c:ser>
        <c:ser>
          <c:idx val="2"/>
          <c:order val="2"/>
          <c:tx>
            <c:strRef>
              <c:f>'ПДФО поміс'!$J$5</c:f>
              <c:strCache>
                <c:ptCount val="1"/>
                <c:pt idx="0">
                  <c:v>квітень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36461742834056887"/>
                  <c:y val="0.19254687582928326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Динаміка надходжень ПДФО</c:v>
              </c:pt>
            </c:strLit>
          </c:cat>
          <c:val>
            <c:numRef>
              <c:f>'ПДФО поміс'!$J$9</c:f>
              <c:numCache>
                <c:formatCode>0.0%</c:formatCode>
                <c:ptCount val="1"/>
                <c:pt idx="0">
                  <c:v>1.0644001744369083</c:v>
                </c:pt>
              </c:numCache>
            </c:numRef>
          </c:val>
        </c:ser>
        <c:ser>
          <c:idx val="3"/>
          <c:order val="3"/>
          <c:tx>
            <c:strRef>
              <c:f>'ПДФО поміс'!$K$5</c:f>
              <c:strCache>
                <c:ptCount val="1"/>
                <c:pt idx="0">
                  <c:v>травень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42934241561995984"/>
                  <c:y val="0.21739163400080369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Динаміка надходжень ПДФО</c:v>
              </c:pt>
            </c:strLit>
          </c:cat>
          <c:val>
            <c:numRef>
              <c:f>'ПДФО поміс'!$K$9</c:f>
              <c:numCache>
                <c:formatCode>0.0%</c:formatCode>
                <c:ptCount val="1"/>
                <c:pt idx="0">
                  <c:v>1.0415278179188425</c:v>
                </c:pt>
              </c:numCache>
            </c:numRef>
          </c:val>
        </c:ser>
        <c:ser>
          <c:idx val="4"/>
          <c:order val="4"/>
          <c:tx>
            <c:strRef>
              <c:f>'ПДФО поміс'!$L$5</c:f>
              <c:strCache>
                <c:ptCount val="1"/>
                <c:pt idx="0">
                  <c:v>червень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50377615099125939"/>
                  <c:y val="0.12732938562904217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Динаміка надходжень ПДФО</c:v>
              </c:pt>
            </c:strLit>
          </c:cat>
          <c:val>
            <c:numRef>
              <c:f>'ПДФО поміс'!$L$9</c:f>
              <c:numCache>
                <c:formatCode>0.0%</c:formatCode>
                <c:ptCount val="1"/>
                <c:pt idx="0">
                  <c:v>1.2634675564540228</c:v>
                </c:pt>
              </c:numCache>
            </c:numRef>
          </c:val>
        </c:ser>
        <c:ser>
          <c:idx val="5"/>
          <c:order val="5"/>
          <c:tx>
            <c:strRef>
              <c:f>'ПДФО поміс'!$M$5</c:f>
              <c:strCache>
                <c:ptCount val="1"/>
                <c:pt idx="0">
                  <c:v>липень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57928863615054882"/>
                  <c:y val="0.33540423531552571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Динаміка надходжень ПДФО</c:v>
              </c:pt>
            </c:strLit>
          </c:cat>
          <c:val>
            <c:numRef>
              <c:f>'ПДФО поміс'!$M$9</c:f>
              <c:numCache>
                <c:formatCode>0.0%</c:formatCode>
                <c:ptCount val="1"/>
                <c:pt idx="0">
                  <c:v>0.7415851909535055</c:v>
                </c:pt>
              </c:numCache>
            </c:numRef>
          </c:val>
        </c:ser>
        <c:ser>
          <c:idx val="6"/>
          <c:order val="6"/>
          <c:tx>
            <c:strRef>
              <c:f>'ПДФО поміс'!$N$5</c:f>
              <c:strCache>
                <c:ptCount val="1"/>
                <c:pt idx="0">
                  <c:v>серпень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64401362342993973"/>
                  <c:y val="0.22670841831512384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Динаміка надходжень ПДФО</c:v>
              </c:pt>
            </c:strLit>
          </c:cat>
          <c:val>
            <c:numRef>
              <c:f>'ПДФО поміс'!$N$9</c:f>
              <c:numCache>
                <c:formatCode>0.0%</c:formatCode>
                <c:ptCount val="1"/>
                <c:pt idx="0">
                  <c:v>1.0081862650685058</c:v>
                </c:pt>
              </c:numCache>
            </c:numRef>
          </c:val>
        </c:ser>
        <c:ser>
          <c:idx val="7"/>
          <c:order val="7"/>
          <c:tx>
            <c:strRef>
              <c:f>'ПДФО поміс'!$O$5</c:f>
              <c:strCache>
                <c:ptCount val="1"/>
                <c:pt idx="0">
                  <c:v>вересень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71089611028531041"/>
                  <c:y val="0.20186366014360344"/>
                </c:manualLayout>
              </c:layout>
              <c:showVal val="1"/>
              <c:showSer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SerName val="1"/>
            <c:separator>
</c:separator>
          </c:dLbls>
          <c:cat>
            <c:strLit>
              <c:ptCount val="1"/>
              <c:pt idx="0">
                <c:v>Динаміка надходжень ПДФО</c:v>
              </c:pt>
            </c:strLit>
          </c:cat>
          <c:val>
            <c:numRef>
              <c:f>'ПДФО поміс'!$O$9</c:f>
              <c:numCache>
                <c:formatCode>0.0%</c:formatCode>
                <c:ptCount val="1"/>
                <c:pt idx="0">
                  <c:v>1.0952958710149319</c:v>
                </c:pt>
              </c:numCache>
            </c:numRef>
          </c:val>
        </c:ser>
        <c:dLbls>
          <c:showVal val="1"/>
          <c:showSerName val="1"/>
          <c:separator>
</c:separator>
        </c:dLbls>
        <c:shape val="cylinder"/>
        <c:axId val="90265472"/>
        <c:axId val="90267008"/>
        <c:axId val="0"/>
      </c:bar3DChart>
      <c:catAx>
        <c:axId val="9026547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0267008"/>
        <c:crosses val="autoZero"/>
        <c:auto val="1"/>
        <c:lblAlgn val="ctr"/>
        <c:lblOffset val="100"/>
        <c:tickLblSkip val="1"/>
        <c:tickMarkSkip val="1"/>
      </c:catAx>
      <c:valAx>
        <c:axId val="90267008"/>
        <c:scaling>
          <c:orientation val="minMax"/>
        </c:scaling>
        <c:delete val="1"/>
        <c:axPos val="l"/>
        <c:numFmt formatCode="0.0%" sourceLinked="1"/>
        <c:tickLblPos val="nextTo"/>
        <c:crossAx val="90265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layout>
        <c:manualLayout>
          <c:xMode val="edge"/>
          <c:yMode val="edge"/>
          <c:x val="0.22884636873344419"/>
          <c:y val="3.3994334277620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plotArea>
      <c:layout>
        <c:manualLayout>
          <c:layoutTarget val="inner"/>
          <c:xMode val="edge"/>
          <c:yMode val="edge"/>
          <c:x val="0.27692333695475602"/>
          <c:y val="0.21246458923512748"/>
          <c:w val="0.45576965873803593"/>
          <c:h val="0.67138810198300281"/>
        </c:manualLayout>
      </c:layout>
      <c:doughnutChart>
        <c:varyColors val="1"/>
        <c:ser>
          <c:idx val="0"/>
          <c:order val="0"/>
          <c:tx>
            <c:strRef>
              <c:f>'структ місц под і зб'!$B$2:$D$2</c:f>
              <c:strCache>
                <c:ptCount val="1"/>
                <c:pt idx="0">
                  <c:v>Структура місцевих податків та зборів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3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Mode val="edge"/>
                  <c:yMode val="edge"/>
                  <c:x val="0.1461539833927879"/>
                  <c:y val="0.32011331444759206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Mode val="edge"/>
                  <c:yMode val="edge"/>
                  <c:x val="0.57500053992688915"/>
                  <c:y val="0.23512747875354106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Mode val="edge"/>
                  <c:yMode val="edge"/>
                  <c:x val="0.71153912967541477"/>
                  <c:y val="0.32861189801699719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Mode val="edge"/>
                  <c:yMode val="edge"/>
                  <c:x val="0.67884679128492276"/>
                  <c:y val="0.77053824362606227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Mode val="edge"/>
                  <c:yMode val="edge"/>
                  <c:x val="0.29423104551442825"/>
                  <c:y val="0.76770538243626063"/>
                </c:manualLayout>
              </c:layout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CatName val="1"/>
            <c:showPercent val="1"/>
          </c:dLbls>
          <c:cat>
            <c:strRef>
              <c:f>'структ місц под і зб'!$B$5:$B$9</c:f>
              <c:strCache>
                <c:ptCount val="5"/>
                <c:pt idx="0">
                  <c:v>Єдиний податок</c:v>
                </c:pt>
                <c:pt idx="1">
                  <c:v>Туристичний збір</c:v>
                </c:pt>
                <c:pt idx="2">
                  <c:v>Податок на нерухоме майно, відмінне від зем ділянки</c:v>
                </c:pt>
                <c:pt idx="3">
                  <c:v>Плата за землю </c:v>
                </c:pt>
                <c:pt idx="4">
                  <c:v>Транспортний податок</c:v>
                </c:pt>
              </c:strCache>
            </c:strRef>
          </c:cat>
          <c:val>
            <c:numRef>
              <c:f>'структ місц под і зб'!$C$5:$C$9</c:f>
              <c:numCache>
                <c:formatCode>General</c:formatCode>
                <c:ptCount val="5"/>
                <c:pt idx="0">
                  <c:v>10002.9</c:v>
                </c:pt>
                <c:pt idx="1">
                  <c:v>8.5</c:v>
                </c:pt>
                <c:pt idx="2">
                  <c:v>1714.3</c:v>
                </c:pt>
                <c:pt idx="3">
                  <c:v>5170.6000000000004</c:v>
                </c:pt>
                <c:pt idx="4" formatCode="0.0">
                  <c:v>109</c:v>
                </c:pt>
              </c:numCache>
            </c:numRef>
          </c:val>
        </c:ser>
        <c:dLbls>
          <c:showCatName val="1"/>
          <c:showPercent val="1"/>
        </c:dLbls>
        <c:firstSliceAng val="200"/>
        <c:holeSize val="4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layout>
        <c:manualLayout>
          <c:xMode val="edge"/>
          <c:yMode val="edge"/>
          <c:x val="0.14563106796116504"/>
          <c:y val="3.508781948961613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title>
    <c:plotArea>
      <c:layout>
        <c:manualLayout>
          <c:layoutTarget val="inner"/>
          <c:xMode val="edge"/>
          <c:yMode val="edge"/>
          <c:x val="0.2796116504854369"/>
          <c:y val="0.24561473642731299"/>
          <c:w val="0.44271844660194176"/>
          <c:h val="0.66666857030270665"/>
        </c:manualLayout>
      </c:layout>
      <c:doughnutChart>
        <c:varyColors val="1"/>
        <c:ser>
          <c:idx val="0"/>
          <c:order val="0"/>
          <c:tx>
            <c:strRef>
              <c:f>'частк стар окр'!$B$2:$D$2</c:f>
              <c:strCache>
                <c:ptCount val="1"/>
                <c:pt idx="0">
                  <c:v>Частка надходжень старостинських округів у загальній сумі власних доходів ОТГ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Mode val="edge"/>
                  <c:yMode val="edge"/>
                  <c:x val="0.6174757281553398"/>
                  <c:y val="0.16666714257567666"/>
                </c:manualLayout>
              </c:layout>
              <c:showVal val="1"/>
              <c:showCatName val="1"/>
              <c:separator>
</c:separator>
            </c:dLbl>
            <c:dLbl>
              <c:idx val="1"/>
              <c:layout>
                <c:manualLayout>
                  <c:xMode val="edge"/>
                  <c:yMode val="edge"/>
                  <c:x val="0.74757281553398058"/>
                  <c:y val="0.38596601438577754"/>
                </c:manualLayout>
              </c:layout>
              <c:showVal val="1"/>
              <c:showCatName val="1"/>
              <c:separator>
</c:separator>
            </c:dLbl>
            <c:dLbl>
              <c:idx val="2"/>
              <c:layout>
                <c:manualLayout>
                  <c:xMode val="edge"/>
                  <c:yMode val="edge"/>
                  <c:x val="0.76116504854368927"/>
                  <c:y val="0.59356894636600643"/>
                </c:manualLayout>
              </c:layout>
              <c:showVal val="1"/>
              <c:showCatName val="1"/>
              <c:separator>
</c:separator>
            </c:dLbl>
            <c:dLbl>
              <c:idx val="3"/>
              <c:layout>
                <c:manualLayout>
                  <c:xMode val="edge"/>
                  <c:yMode val="edge"/>
                  <c:x val="0.67961165048543692"/>
                  <c:y val="0.77193202877155509"/>
                </c:manualLayout>
              </c:layout>
              <c:showVal val="1"/>
              <c:showCatName val="1"/>
              <c:separator>
</c:separator>
            </c:dLbl>
            <c:dLbl>
              <c:idx val="4"/>
              <c:layout>
                <c:manualLayout>
                  <c:xMode val="edge"/>
                  <c:yMode val="edge"/>
                  <c:x val="0.24660194174757283"/>
                  <c:y val="0.79532390843129919"/>
                </c:manualLayout>
              </c:layout>
              <c:showVal val="1"/>
              <c:showCatName val="1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0.10097087378640776"/>
                  <c:y val="0.48245751798222192"/>
                </c:manualLayout>
              </c:layout>
              <c:showVal val="1"/>
              <c:showCatName val="1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0.2"/>
                  <c:y val="0.19005902223542076"/>
                </c:manualLayout>
              </c:layout>
              <c:showVal val="1"/>
              <c:showCatName val="1"/>
              <c:separator>
</c:separato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  <c:showCatName val="1"/>
            <c:separator>
</c:separator>
          </c:dLbls>
          <c:cat>
            <c:strRef>
              <c:f>'частк стар окр'!$B$6:$B$12</c:f>
              <c:strCache>
                <c:ptCount val="7"/>
                <c:pt idx="0">
                  <c:v>Більківецький старостинський округ</c:v>
                </c:pt>
                <c:pt idx="1">
                  <c:v>Вільнянківський старостинський округ</c:v>
                </c:pt>
                <c:pt idx="2">
                  <c:v>Віленьківський старостинський округ</c:v>
                </c:pt>
                <c:pt idx="3">
                  <c:v>Здвижківський старостинський округ</c:v>
                </c:pt>
                <c:pt idx="4">
                  <c:v>Квітневий старостинський округ</c:v>
                </c:pt>
                <c:pt idx="5">
                  <c:v>Кропивнянський старостинський округ</c:v>
                </c:pt>
                <c:pt idx="6">
                  <c:v>Щигліївський старостинський округ</c:v>
                </c:pt>
              </c:strCache>
            </c:strRef>
          </c:cat>
          <c:val>
            <c:numRef>
              <c:f>'частк стар окр'!$D$6:$D$12</c:f>
              <c:numCache>
                <c:formatCode>0.0%</c:formatCode>
                <c:ptCount val="7"/>
                <c:pt idx="0">
                  <c:v>0.17307692307692307</c:v>
                </c:pt>
                <c:pt idx="1">
                  <c:v>9.4455014949714602E-2</c:v>
                </c:pt>
                <c:pt idx="2">
                  <c:v>6.1123946724653447E-2</c:v>
                </c:pt>
                <c:pt idx="3">
                  <c:v>4.3252242457189456E-2</c:v>
                </c:pt>
                <c:pt idx="4">
                  <c:v>0.26518755096493613</c:v>
                </c:pt>
                <c:pt idx="5">
                  <c:v>0.17229546072302257</c:v>
                </c:pt>
                <c:pt idx="6">
                  <c:v>0.19060886110356076</c:v>
                </c:pt>
              </c:numCache>
            </c:numRef>
          </c:val>
        </c:ser>
        <c:dLbls>
          <c:showVal val="1"/>
          <c:showCatName val="1"/>
          <c:separator>
</c:separator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75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Percent val="1"/>
          </c:dLbls>
          <c:val>
            <c:numRef>
              <c:f>'у розр подат 01.10'!$C$6:$J$6</c:f>
              <c:numCache>
                <c:formatCode>#,##0.0</c:formatCode>
                <c:ptCount val="8"/>
                <c:pt idx="0">
                  <c:v>17348.400000000001</c:v>
                </c:pt>
                <c:pt idx="1">
                  <c:v>5710.1</c:v>
                </c:pt>
                <c:pt idx="2">
                  <c:v>6142.3</c:v>
                </c:pt>
                <c:pt idx="3">
                  <c:v>3586.1</c:v>
                </c:pt>
                <c:pt idx="4">
                  <c:v>353.9</c:v>
                </c:pt>
                <c:pt idx="5">
                  <c:v>1067.8</c:v>
                </c:pt>
                <c:pt idx="6">
                  <c:v>488.2</c:v>
                </c:pt>
                <c:pt idx="7">
                  <c:v>0</c:v>
                </c:pt>
              </c:numCache>
            </c:numRef>
          </c:val>
        </c:ser>
        <c:dLbls>
          <c:showPercent val="1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plotArea>
      <c:layout/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Percent val="1"/>
          </c:dLbls>
          <c:val>
            <c:numRef>
              <c:f>'у розр подат 01.10'!$C$7:$J$7</c:f>
              <c:numCache>
                <c:formatCode>#,##0.0</c:formatCode>
                <c:ptCount val="8"/>
                <c:pt idx="0">
                  <c:v>49719</c:v>
                </c:pt>
                <c:pt idx="1">
                  <c:v>9528</c:v>
                </c:pt>
                <c:pt idx="2">
                  <c:v>5291.8</c:v>
                </c:pt>
                <c:pt idx="3">
                  <c:v>4486.1000000000004</c:v>
                </c:pt>
                <c:pt idx="4">
                  <c:v>435.8</c:v>
                </c:pt>
                <c:pt idx="5">
                  <c:v>1761.5</c:v>
                </c:pt>
                <c:pt idx="6">
                  <c:v>1329.5</c:v>
                </c:pt>
                <c:pt idx="7">
                  <c:v>26886.3</c:v>
                </c:pt>
              </c:numCache>
            </c:numRef>
          </c:val>
        </c:ser>
        <c:dLbls>
          <c:showPercent val="1"/>
        </c:dLbls>
        <c:firstSliceAng val="0"/>
        <c:holeSize val="25"/>
      </c:doughnut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title>
      <c:tx>
        <c:rich>
          <a:bodyPr/>
          <a:lstStyle/>
          <a:p>
            <a:pPr>
              <a:defRPr sz="187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t>Порівняння власних надходжень</a:t>
            </a:r>
          </a:p>
        </c:rich>
      </c:tx>
      <c:layout>
        <c:manualLayout>
          <c:xMode val="edge"/>
          <c:yMode val="edge"/>
          <c:x val="0.25972554555962707"/>
          <c:y val="3.104216221132099E-2"/>
        </c:manualLayout>
      </c:layout>
      <c:spPr>
        <a:noFill/>
        <a:ln w="25400">
          <a:noFill/>
        </a:ln>
      </c:spPr>
    </c:title>
    <c:view3D>
      <c:hPercent val="4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3175">
          <a:solidFill>
            <a:srgbClr val="FFFFFF"/>
          </a:solidFill>
          <a:prstDash val="solid"/>
        </a:ln>
      </c:spPr>
    </c:sideWall>
    <c:backWall>
      <c:spPr>
        <a:noFill/>
        <a:ln w="3175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6018315585175236E-2"/>
          <c:y val="0.16851459486145681"/>
          <c:w val="0.87070986859416821"/>
          <c:h val="0.62527783882803711"/>
        </c:manualLayout>
      </c:layout>
      <c:bar3DChart>
        <c:barDir val="col"/>
        <c:grouping val="clustered"/>
        <c:ser>
          <c:idx val="0"/>
          <c:order val="0"/>
          <c:tx>
            <c:v>2016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10640738210152122"/>
                  <c:y val="0.60310486581995071"/>
                </c:manualLayout>
              </c:layout>
              <c:showVal val="1"/>
            </c:dLbl>
            <c:dLbl>
              <c:idx val="1"/>
              <c:layout>
                <c:manualLayout>
                  <c:xMode val="edge"/>
                  <c:yMode val="edge"/>
                  <c:x val="0.21395892960198351"/>
                  <c:y val="0.57649729821024698"/>
                </c:manualLayout>
              </c:layout>
              <c:showVal val="1"/>
            </c:dLbl>
            <c:dLbl>
              <c:idx val="2"/>
              <c:layout>
                <c:manualLayout>
                  <c:xMode val="edge"/>
                  <c:yMode val="edge"/>
                  <c:x val="0.30205966532044731"/>
                  <c:y val="0.63414702803127165"/>
                </c:manualLayout>
              </c:layout>
              <c:showVal val="1"/>
            </c:dLbl>
            <c:dLbl>
              <c:idx val="3"/>
              <c:layout>
                <c:manualLayout>
                  <c:xMode val="edge"/>
                  <c:yMode val="edge"/>
                  <c:x val="0.39473706263467545"/>
                  <c:y val="0.69844864975472232"/>
                </c:manualLayout>
              </c:layout>
              <c:showVal val="1"/>
            </c:dLbl>
            <c:dLbl>
              <c:idx val="4"/>
              <c:layout>
                <c:manualLayout>
                  <c:xMode val="edge"/>
                  <c:yMode val="edge"/>
                  <c:x val="0.48627029454996257"/>
                  <c:y val="0.70066594705553098"/>
                </c:manualLayout>
              </c:layout>
              <c:showVal val="1"/>
            </c:dLbl>
            <c:dLbl>
              <c:idx val="5"/>
              <c:layout>
                <c:manualLayout>
                  <c:xMode val="edge"/>
                  <c:yMode val="edge"/>
                  <c:x val="0.59725433824724816"/>
                  <c:y val="0.6984486497547223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</c:dLbls>
          <c:cat>
            <c:strRef>
              <c:f>'у розр подат 01.10'!$D$4:$J$4</c:f>
              <c:strCache>
                <c:ptCount val="7"/>
                <c:pt idx="0">
                  <c:v>Єдиний податок</c:v>
                </c:pt>
                <c:pt idx="1">
                  <c:v>Акцизний податок</c:v>
                </c:pt>
                <c:pt idx="2">
                  <c:v>Плата за землю</c:v>
                </c:pt>
                <c:pt idx="3">
                  <c:v>Плата за спец. викор ліс. ресур</c:v>
                </c:pt>
                <c:pt idx="4">
                  <c:v>Податок на майно, відмінне від зем ділян</c:v>
                </c:pt>
                <c:pt idx="5">
                  <c:v>Інші податки та збори</c:v>
                </c:pt>
                <c:pt idx="6">
                  <c:v>ПДФО</c:v>
                </c:pt>
              </c:strCache>
            </c:strRef>
          </c:cat>
          <c:val>
            <c:numRef>
              <c:f>'у розр подат 01.10'!$D$23:$J$23</c:f>
              <c:numCache>
                <c:formatCode>#,##0.0</c:formatCode>
                <c:ptCount val="7"/>
                <c:pt idx="0">
                  <c:v>5919.4000000000015</c:v>
                </c:pt>
                <c:pt idx="1">
                  <c:v>6195.8</c:v>
                </c:pt>
                <c:pt idx="2">
                  <c:v>4400.7</c:v>
                </c:pt>
                <c:pt idx="3">
                  <c:v>1259.0999999999999</c:v>
                </c:pt>
                <c:pt idx="4">
                  <c:v>1138.9000000000003</c:v>
                </c:pt>
                <c:pt idx="5">
                  <c:v>518.80000000000007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2017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Mode val="edge"/>
                  <c:yMode val="edge"/>
                  <c:x val="0.1670481482453989"/>
                  <c:y val="0.50332648728356177"/>
                </c:manualLayout>
              </c:layout>
              <c:showVal val="1"/>
            </c:dLbl>
            <c:dLbl>
              <c:idx val="1"/>
              <c:layout>
                <c:manualLayout>
                  <c:xMode val="edge"/>
                  <c:yMode val="edge"/>
                  <c:x val="0.27116719954903795"/>
                  <c:y val="0.60310486581995071"/>
                </c:manualLayout>
              </c:layout>
              <c:showVal val="1"/>
            </c:dLbl>
            <c:dLbl>
              <c:idx val="2"/>
              <c:layout>
                <c:manualLayout>
                  <c:xMode val="edge"/>
                  <c:yMode val="edge"/>
                  <c:x val="0.36270043146432501"/>
                  <c:y val="0.60975675772237659"/>
                </c:manualLayout>
              </c:layout>
              <c:showVal val="1"/>
            </c:dLbl>
            <c:dLbl>
              <c:idx val="3"/>
              <c:layout>
                <c:manualLayout>
                  <c:xMode val="edge"/>
                  <c:yMode val="edge"/>
                  <c:x val="0.45194533258172986"/>
                  <c:y val="0.66518919024259271"/>
                </c:manualLayout>
              </c:layout>
              <c:showVal val="1"/>
            </c:dLbl>
            <c:dLbl>
              <c:idx val="4"/>
              <c:layout>
                <c:manualLayout>
                  <c:xMode val="edge"/>
                  <c:yMode val="edge"/>
                  <c:x val="0.54462272989595806"/>
                  <c:y val="0.66740648754340137"/>
                </c:manualLayout>
              </c:layout>
              <c:showVal val="1"/>
            </c:dLbl>
            <c:dLbl>
              <c:idx val="5"/>
              <c:layout>
                <c:manualLayout>
                  <c:xMode val="edge"/>
                  <c:yMode val="edge"/>
                  <c:x val="0.63958845800806841"/>
                  <c:y val="0.6696237848442099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Val val="1"/>
          </c:dLbls>
          <c:cat>
            <c:strRef>
              <c:f>'у розр подат 01.10'!$D$4:$J$4</c:f>
              <c:strCache>
                <c:ptCount val="7"/>
                <c:pt idx="0">
                  <c:v>Єдиний податок</c:v>
                </c:pt>
                <c:pt idx="1">
                  <c:v>Акцизний податок</c:v>
                </c:pt>
                <c:pt idx="2">
                  <c:v>Плата за землю</c:v>
                </c:pt>
                <c:pt idx="3">
                  <c:v>Плата за спец. викор ліс. ресур</c:v>
                </c:pt>
                <c:pt idx="4">
                  <c:v>Податок на майно, відмінне від зем ділян</c:v>
                </c:pt>
                <c:pt idx="5">
                  <c:v>Інші податки та збори</c:v>
                </c:pt>
                <c:pt idx="6">
                  <c:v>ПДФО</c:v>
                </c:pt>
              </c:strCache>
            </c:strRef>
          </c:cat>
          <c:val>
            <c:numRef>
              <c:f>'у розр подат 01.10'!$D$24:$J$24</c:f>
              <c:numCache>
                <c:formatCode>#,##0.0</c:formatCode>
                <c:ptCount val="7"/>
                <c:pt idx="0">
                  <c:v>10002.9</c:v>
                </c:pt>
                <c:pt idx="1">
                  <c:v>5354.5999999999995</c:v>
                </c:pt>
                <c:pt idx="2">
                  <c:v>5170.6000000000013</c:v>
                </c:pt>
                <c:pt idx="3">
                  <c:v>1259.2</c:v>
                </c:pt>
                <c:pt idx="4">
                  <c:v>1823.1999999999998</c:v>
                </c:pt>
                <c:pt idx="5">
                  <c:v>1346.5000000000002</c:v>
                </c:pt>
                <c:pt idx="6">
                  <c:v>27705.200000000001</c:v>
                </c:pt>
              </c:numCache>
            </c:numRef>
          </c:val>
        </c:ser>
        <c:dLbls>
          <c:showVal val="1"/>
        </c:dLbls>
        <c:shape val="box"/>
        <c:axId val="90820992"/>
        <c:axId val="90822528"/>
        <c:axId val="0"/>
      </c:bar3DChart>
      <c:catAx>
        <c:axId val="9082099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90822528"/>
        <c:crosses val="autoZero"/>
        <c:lblAlgn val="ctr"/>
        <c:lblOffset val="100"/>
        <c:tickLblSkip val="1"/>
        <c:tickMarkSkip val="1"/>
      </c:catAx>
      <c:valAx>
        <c:axId val="90822528"/>
        <c:scaling>
          <c:orientation val="minMax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.0" sourceLinked="1"/>
        <c:tickLblPos val="nextTo"/>
        <c:crossAx val="90820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931400356769542"/>
          <c:y val="0.50332648728356177"/>
          <c:w val="9.1533231915287061E-2"/>
          <c:h val="0.135255135349327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2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28575</xdr:rowOff>
    </xdr:from>
    <xdr:to>
      <xdr:col>5</xdr:col>
      <xdr:colOff>266700</xdr:colOff>
      <xdr:row>41</xdr:row>
      <xdr:rowOff>142875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38100</xdr:rowOff>
    </xdr:from>
    <xdr:to>
      <xdr:col>13</xdr:col>
      <xdr:colOff>504825</xdr:colOff>
      <xdr:row>42</xdr:row>
      <xdr:rowOff>85725</xdr:rowOff>
    </xdr:to>
    <xdr:graphicFrame macro="">
      <xdr:nvGraphicFramePr>
        <xdr:cNvPr id="102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123825</xdr:rowOff>
    </xdr:from>
    <xdr:to>
      <xdr:col>4</xdr:col>
      <xdr:colOff>590550</xdr:colOff>
      <xdr:row>37</xdr:row>
      <xdr:rowOff>104775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114300</xdr:rowOff>
    </xdr:from>
    <xdr:to>
      <xdr:col>11</xdr:col>
      <xdr:colOff>76200</xdr:colOff>
      <xdr:row>29</xdr:row>
      <xdr:rowOff>123825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9525</xdr:rowOff>
    </xdr:from>
    <xdr:to>
      <xdr:col>15</xdr:col>
      <xdr:colOff>847725</xdr:colOff>
      <xdr:row>30</xdr:row>
      <xdr:rowOff>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12</xdr:row>
      <xdr:rowOff>104775</xdr:rowOff>
    </xdr:from>
    <xdr:to>
      <xdr:col>4</xdr:col>
      <xdr:colOff>542925</xdr:colOff>
      <xdr:row>33</xdr:row>
      <xdr:rowOff>66675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4</xdr:col>
      <xdr:colOff>438150</xdr:colOff>
      <xdr:row>35</xdr:row>
      <xdr:rowOff>38100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4</xdr:row>
      <xdr:rowOff>171450</xdr:rowOff>
    </xdr:from>
    <xdr:to>
      <xdr:col>11</xdr:col>
      <xdr:colOff>38100</xdr:colOff>
      <xdr:row>7</xdr:row>
      <xdr:rowOff>9525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4</xdr:row>
      <xdr:rowOff>152400</xdr:rowOff>
    </xdr:from>
    <xdr:to>
      <xdr:col>11</xdr:col>
      <xdr:colOff>1057275</xdr:colOff>
      <xdr:row>7</xdr:row>
      <xdr:rowOff>9525</xdr:rowOff>
    </xdr:to>
    <xdr:graphicFrame macro="">
      <xdr:nvGraphicFramePr>
        <xdr:cNvPr id="9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0</xdr:colOff>
      <xdr:row>30</xdr:row>
      <xdr:rowOff>161925</xdr:rowOff>
    </xdr:from>
    <xdr:to>
      <xdr:col>12</xdr:col>
      <xdr:colOff>0</xdr:colOff>
      <xdr:row>53</xdr:row>
      <xdr:rowOff>76200</xdr:rowOff>
    </xdr:to>
    <xdr:graphicFrame macro="">
      <xdr:nvGraphicFramePr>
        <xdr:cNvPr id="921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152400</xdr:rowOff>
    </xdr:from>
    <xdr:to>
      <xdr:col>4</xdr:col>
      <xdr:colOff>600075</xdr:colOff>
      <xdr:row>38</xdr:row>
      <xdr:rowOff>133350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76200</xdr:rowOff>
    </xdr:from>
    <xdr:to>
      <xdr:col>5</xdr:col>
      <xdr:colOff>38100</xdr:colOff>
      <xdr:row>33</xdr:row>
      <xdr:rowOff>28575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workbookViewId="0">
      <selection activeCell="B6" sqref="B6:B8"/>
    </sheetView>
  </sheetViews>
  <sheetFormatPr defaultRowHeight="12.75"/>
  <cols>
    <col min="1" max="1" width="46" customWidth="1"/>
    <col min="2" max="2" width="15.140625" customWidth="1"/>
    <col min="3" max="3" width="9.7109375" customWidth="1"/>
    <col min="13" max="13" width="10" bestFit="1" customWidth="1"/>
  </cols>
  <sheetData>
    <row r="1" spans="1:13">
      <c r="B1" s="124" t="s">
        <v>26</v>
      </c>
      <c r="C1" s="124"/>
    </row>
    <row r="2" spans="1:13" ht="19.5" customHeight="1">
      <c r="A2" s="123" t="s">
        <v>3</v>
      </c>
      <c r="B2" s="123"/>
      <c r="C2" s="123"/>
    </row>
    <row r="3" spans="1:13" ht="24.75" customHeight="1">
      <c r="A3" s="2" t="s">
        <v>6</v>
      </c>
      <c r="B3" s="2" t="s">
        <v>7</v>
      </c>
      <c r="C3" s="2" t="s">
        <v>8</v>
      </c>
      <c r="K3" s="1">
        <f>47411378+4125202</f>
        <v>51536580</v>
      </c>
      <c r="M3">
        <f>113081121+6672053</f>
        <v>119753174</v>
      </c>
    </row>
    <row r="4" spans="1:13" ht="20.25" customHeight="1">
      <c r="A4" s="6" t="s">
        <v>2</v>
      </c>
      <c r="B4" s="2">
        <v>52662.2</v>
      </c>
      <c r="C4" s="3">
        <f>B4/B$9</f>
        <v>0.43975609837565932</v>
      </c>
    </row>
    <row r="5" spans="1:13" ht="20.25" customHeight="1">
      <c r="A5" s="6" t="s">
        <v>1</v>
      </c>
      <c r="B5" s="2">
        <v>2546.9</v>
      </c>
      <c r="C5" s="3">
        <f>B5/B$9</f>
        <v>2.1267907663427787E-2</v>
      </c>
    </row>
    <row r="6" spans="1:13" ht="20.25" customHeight="1">
      <c r="A6" s="6" t="s">
        <v>5</v>
      </c>
      <c r="B6" s="2">
        <v>4125.2</v>
      </c>
      <c r="C6" s="3">
        <f>B6/B$9</f>
        <v>3.4447513719883895E-2</v>
      </c>
    </row>
    <row r="7" spans="1:13" ht="20.25" customHeight="1">
      <c r="A7" s="6" t="s">
        <v>0</v>
      </c>
      <c r="B7" s="2">
        <v>13007.5</v>
      </c>
      <c r="C7" s="3">
        <f>B7/B$9</f>
        <v>0.10861922687660958</v>
      </c>
    </row>
    <row r="8" spans="1:13" ht="20.25" customHeight="1">
      <c r="A8" s="6" t="s">
        <v>4</v>
      </c>
      <c r="B8" s="2">
        <v>47411.4</v>
      </c>
      <c r="C8" s="3">
        <f>B8/B$9</f>
        <v>0.39590925336441957</v>
      </c>
    </row>
    <row r="9" spans="1:13" ht="20.25" customHeight="1">
      <c r="A9" s="5" t="s">
        <v>9</v>
      </c>
      <c r="B9" s="5">
        <f>SUM(B4:B8)</f>
        <v>119753.19999999998</v>
      </c>
      <c r="C9" s="2"/>
    </row>
  </sheetData>
  <mergeCells count="2">
    <mergeCell ref="A2:C2"/>
    <mergeCell ref="B1:C1"/>
  </mergeCells>
  <phoneticPr fontId="2" type="noConversion"/>
  <pageMargins left="0.69" right="0.23622047244094491" top="0.95" bottom="0.27559055118110237" header="0.27559055118110237" footer="0.27559055118110237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J10"/>
  <sheetViews>
    <sheetView workbookViewId="0">
      <selection activeCell="H25" sqref="H25"/>
    </sheetView>
  </sheetViews>
  <sheetFormatPr defaultRowHeight="12.75"/>
  <cols>
    <col min="1" max="1" width="4.85546875" customWidth="1"/>
    <col min="2" max="2" width="37.140625" customWidth="1"/>
    <col min="3" max="3" width="12" customWidth="1"/>
    <col min="4" max="4" width="11.5703125" customWidth="1"/>
  </cols>
  <sheetData>
    <row r="1" spans="2:10" ht="14.25" customHeight="1">
      <c r="C1" s="124" t="s">
        <v>71</v>
      </c>
      <c r="D1" s="124"/>
    </row>
    <row r="2" spans="2:10" ht="22.5" customHeight="1">
      <c r="B2" s="123" t="s">
        <v>21</v>
      </c>
      <c r="C2" s="123"/>
      <c r="D2" s="123"/>
    </row>
    <row r="4" spans="2:10" ht="30.75" customHeight="1">
      <c r="B4" s="2" t="s">
        <v>18</v>
      </c>
      <c r="C4" s="8" t="s">
        <v>19</v>
      </c>
      <c r="D4" s="2" t="s">
        <v>8</v>
      </c>
      <c r="J4">
        <f>72633.36+4431.66</f>
        <v>77065.02</v>
      </c>
    </row>
    <row r="5" spans="2:10" ht="24.75" customHeight="1">
      <c r="B5" s="7" t="s">
        <v>22</v>
      </c>
      <c r="C5" s="2">
        <v>72.7</v>
      </c>
      <c r="D5" s="9">
        <f>C5/C$10</f>
        <v>2.8544505084612665E-2</v>
      </c>
    </row>
    <row r="6" spans="2:10" ht="24.75" customHeight="1">
      <c r="B6" s="7" t="s">
        <v>23</v>
      </c>
      <c r="C6" s="2">
        <v>1216.3</v>
      </c>
      <c r="D6" s="9">
        <f>C6/C$10</f>
        <v>0.47756095645686908</v>
      </c>
    </row>
    <row r="7" spans="2:10" ht="24.75" customHeight="1">
      <c r="B7" s="7" t="s">
        <v>24</v>
      </c>
      <c r="C7" s="2">
        <v>1057.3</v>
      </c>
      <c r="D7" s="9">
        <f>C7/C$10</f>
        <v>0.41513212140248928</v>
      </c>
    </row>
    <row r="8" spans="2:10" ht="24.75" customHeight="1">
      <c r="B8" s="7" t="s">
        <v>25</v>
      </c>
      <c r="C8" s="2">
        <v>196.2</v>
      </c>
      <c r="D8" s="9">
        <f>C8/C$10</f>
        <v>7.7034826652008323E-2</v>
      </c>
    </row>
    <row r="9" spans="2:10" ht="24.75" customHeight="1">
      <c r="B9" s="7" t="s">
        <v>14</v>
      </c>
      <c r="C9" s="2">
        <v>4.4000000000000004</v>
      </c>
      <c r="D9" s="9">
        <f>C9/C$10</f>
        <v>1.7275904040205741E-3</v>
      </c>
    </row>
    <row r="10" spans="2:10" ht="24.75" customHeight="1">
      <c r="B10" s="5" t="s">
        <v>9</v>
      </c>
      <c r="C10" s="5">
        <f>SUM(C5:C9)</f>
        <v>2546.9</v>
      </c>
      <c r="D10" s="2"/>
    </row>
  </sheetData>
  <mergeCells count="2">
    <mergeCell ref="C1:D1"/>
    <mergeCell ref="B2:D2"/>
  </mergeCells>
  <phoneticPr fontId="2" type="noConversion"/>
  <pageMargins left="0.75" right="0.2" top="1" bottom="1" header="0.5" footer="0.5"/>
  <pageSetup paperSize="9" scale="120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M1:U54"/>
  <sheetViews>
    <sheetView tabSelected="1" workbookViewId="0">
      <selection activeCell="P27" sqref="P27"/>
    </sheetView>
  </sheetViews>
  <sheetFormatPr defaultRowHeight="12.75"/>
  <cols>
    <col min="1" max="15" width="9.140625" style="120"/>
    <col min="16" max="16" width="26.42578125" style="120" customWidth="1"/>
    <col min="17" max="16384" width="9.140625" style="120"/>
  </cols>
  <sheetData>
    <row r="1" spans="13:20">
      <c r="M1" s="155" t="s">
        <v>124</v>
      </c>
      <c r="N1" s="155"/>
    </row>
    <row r="6" spans="13:20" ht="12.75" customHeight="1">
      <c r="P6" s="121" t="s">
        <v>125</v>
      </c>
      <c r="Q6" s="156">
        <v>7558.4</v>
      </c>
      <c r="R6" s="156"/>
    </row>
    <row r="7" spans="13:20" ht="12.75" customHeight="1">
      <c r="P7" s="121" t="s">
        <v>126</v>
      </c>
      <c r="Q7" s="156">
        <v>639.79999999999995</v>
      </c>
      <c r="R7" s="156"/>
    </row>
    <row r="8" spans="13:20">
      <c r="P8" s="121" t="s">
        <v>127</v>
      </c>
      <c r="Q8" s="156">
        <v>23562</v>
      </c>
      <c r="R8" s="156"/>
    </row>
    <row r="9" spans="13:20" ht="12.75" customHeight="1">
      <c r="P9" s="121" t="s">
        <v>128</v>
      </c>
      <c r="Q9" s="156">
        <v>1028</v>
      </c>
      <c r="R9" s="156"/>
    </row>
    <row r="10" spans="13:20" ht="12.75" customHeight="1">
      <c r="P10" s="121" t="s">
        <v>129</v>
      </c>
      <c r="Q10" s="156">
        <v>5613.4</v>
      </c>
      <c r="R10" s="156"/>
    </row>
    <row r="11" spans="13:20">
      <c r="P11" s="121" t="s">
        <v>130</v>
      </c>
      <c r="Q11" s="156">
        <v>4803.2</v>
      </c>
      <c r="R11" s="156"/>
    </row>
    <row r="12" spans="13:20">
      <c r="P12" s="121" t="s">
        <v>47</v>
      </c>
      <c r="Q12" s="156">
        <v>19600</v>
      </c>
      <c r="R12" s="156"/>
      <c r="S12" s="155"/>
      <c r="T12" s="155"/>
    </row>
    <row r="13" spans="13:20">
      <c r="P13" s="121" t="s">
        <v>48</v>
      </c>
      <c r="Q13" s="156">
        <v>16883.8</v>
      </c>
      <c r="R13" s="156"/>
      <c r="S13" s="155"/>
      <c r="T13" s="155"/>
    </row>
    <row r="14" spans="13:20">
      <c r="P14" s="121" t="s">
        <v>131</v>
      </c>
      <c r="Q14" s="156">
        <v>4371.3</v>
      </c>
      <c r="R14" s="156"/>
      <c r="S14" s="155"/>
      <c r="T14" s="155"/>
    </row>
    <row r="15" spans="13:20">
      <c r="P15" s="121" t="s">
        <v>132</v>
      </c>
      <c r="Q15" s="156">
        <v>14109.7</v>
      </c>
      <c r="R15" s="156"/>
      <c r="S15" s="155"/>
      <c r="T15" s="155"/>
    </row>
    <row r="16" spans="13:20">
      <c r="P16" s="121"/>
      <c r="Q16" s="121"/>
      <c r="R16" s="121"/>
      <c r="S16" s="155"/>
      <c r="T16" s="155"/>
    </row>
    <row r="17" spans="16:21">
      <c r="P17" s="121"/>
      <c r="Q17" s="156">
        <f>SUM(Q6:R15)</f>
        <v>98169.599999999991</v>
      </c>
      <c r="R17" s="155"/>
      <c r="S17" s="155"/>
      <c r="T17" s="155"/>
    </row>
    <row r="18" spans="16:21">
      <c r="P18" s="121"/>
      <c r="Q18" s="121"/>
      <c r="R18" s="121"/>
      <c r="S18" s="157"/>
      <c r="T18" s="155"/>
      <c r="U18" s="122"/>
    </row>
    <row r="19" spans="16:21">
      <c r="P19" s="121"/>
      <c r="Q19" s="121"/>
      <c r="R19" s="121"/>
      <c r="S19" s="155"/>
      <c r="T19" s="155"/>
    </row>
    <row r="20" spans="16:21">
      <c r="P20" s="121"/>
      <c r="Q20" s="121"/>
      <c r="R20" s="121"/>
      <c r="S20" s="155"/>
      <c r="T20" s="155"/>
    </row>
    <row r="21" spans="16:21">
      <c r="P21" s="121"/>
      <c r="Q21" s="121"/>
      <c r="R21" s="121"/>
      <c r="S21" s="155"/>
      <c r="T21" s="155"/>
    </row>
    <row r="22" spans="16:21">
      <c r="P22" s="121"/>
      <c r="Q22" s="121"/>
      <c r="R22" s="121"/>
      <c r="S22" s="155"/>
      <c r="T22" s="155"/>
    </row>
    <row r="23" spans="16:21">
      <c r="P23" s="121"/>
      <c r="Q23" s="121"/>
      <c r="R23" s="121"/>
      <c r="S23" s="155"/>
      <c r="T23" s="155"/>
    </row>
    <row r="24" spans="16:21">
      <c r="P24" s="121"/>
      <c r="Q24" s="121"/>
      <c r="R24" s="121"/>
      <c r="S24" s="155"/>
      <c r="T24" s="155"/>
    </row>
    <row r="47" hidden="1"/>
    <row r="48" hidden="1"/>
    <row r="49" hidden="1"/>
    <row r="50" hidden="1"/>
    <row r="51" hidden="1"/>
    <row r="52" hidden="1"/>
    <row r="53" ht="9" customHeight="1"/>
    <row r="54" hidden="1"/>
  </sheetData>
  <mergeCells count="25">
    <mergeCell ref="S23:T23"/>
    <mergeCell ref="S24:T24"/>
    <mergeCell ref="Q12:R12"/>
    <mergeCell ref="Q13:R13"/>
    <mergeCell ref="Q14:R14"/>
    <mergeCell ref="Q15:R15"/>
    <mergeCell ref="S19:T19"/>
    <mergeCell ref="S20:T20"/>
    <mergeCell ref="S21:T21"/>
    <mergeCell ref="S22:T22"/>
    <mergeCell ref="S15:T15"/>
    <mergeCell ref="S16:T16"/>
    <mergeCell ref="S17:T17"/>
    <mergeCell ref="S18:T18"/>
    <mergeCell ref="Q17:R17"/>
    <mergeCell ref="M1:N1"/>
    <mergeCell ref="Q6:R6"/>
    <mergeCell ref="Q11:R11"/>
    <mergeCell ref="S12:T12"/>
    <mergeCell ref="S13:T13"/>
    <mergeCell ref="S14:T14"/>
    <mergeCell ref="Q7:R7"/>
    <mergeCell ref="Q8:R8"/>
    <mergeCell ref="Q9:R9"/>
    <mergeCell ref="Q10:R10"/>
  </mergeCells>
  <phoneticPr fontId="37" type="noConversion"/>
  <pageMargins left="0.75" right="0.75" top="0.5" bottom="0.25" header="0.5" footer="0.3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L25"/>
  <sheetViews>
    <sheetView workbookViewId="0">
      <selection activeCell="K25" sqref="K25"/>
    </sheetView>
  </sheetViews>
  <sheetFormatPr defaultRowHeight="12.75"/>
  <cols>
    <col min="2" max="2" width="45.140625" customWidth="1"/>
    <col min="3" max="3" width="11.85546875" customWidth="1"/>
    <col min="4" max="4" width="10.5703125" customWidth="1"/>
    <col min="5" max="5" width="10.140625" customWidth="1"/>
    <col min="10" max="10" width="38.28515625" customWidth="1"/>
  </cols>
  <sheetData>
    <row r="1" spans="2:12" ht="15.75" customHeight="1">
      <c r="C1" s="124" t="s">
        <v>27</v>
      </c>
      <c r="D1" s="124"/>
    </row>
    <row r="2" spans="2:12" ht="18.75" customHeight="1">
      <c r="B2" s="123" t="s">
        <v>20</v>
      </c>
      <c r="C2" s="123"/>
      <c r="D2" s="123"/>
    </row>
    <row r="4" spans="2:12" s="4" customFormat="1" ht="26.25" customHeight="1">
      <c r="B4" s="2" t="s">
        <v>18</v>
      </c>
      <c r="C4" s="8" t="s">
        <v>19</v>
      </c>
      <c r="D4" s="2" t="s">
        <v>8</v>
      </c>
    </row>
    <row r="5" spans="2:12" s="4" customFormat="1" ht="17.25" customHeight="1">
      <c r="B5" s="7" t="s">
        <v>10</v>
      </c>
      <c r="C5" s="2">
        <v>27705.200000000001</v>
      </c>
      <c r="D5" s="9">
        <f t="shared" ref="D5:D10" si="0">C5/C$11</f>
        <v>0.52609271925593692</v>
      </c>
    </row>
    <row r="6" spans="2:12" s="4" customFormat="1" ht="17.25" customHeight="1">
      <c r="B6" s="7" t="s">
        <v>17</v>
      </c>
      <c r="C6" s="2">
        <v>1259.2</v>
      </c>
      <c r="D6" s="9">
        <f t="shared" si="0"/>
        <v>2.3910888644986351E-2</v>
      </c>
    </row>
    <row r="7" spans="2:12" s="4" customFormat="1" ht="17.25" customHeight="1">
      <c r="B7" s="7" t="s">
        <v>16</v>
      </c>
      <c r="C7" s="2">
        <v>5354.6</v>
      </c>
      <c r="D7" s="9">
        <f t="shared" si="0"/>
        <v>0.10167824359787477</v>
      </c>
    </row>
    <row r="8" spans="2:12" s="4" customFormat="1" ht="17.25" customHeight="1">
      <c r="B8" s="7" t="s">
        <v>67</v>
      </c>
      <c r="C8" s="2">
        <f>1714.3+108.9+5170.6+10002.9</f>
        <v>16996.7</v>
      </c>
      <c r="D8" s="9">
        <f t="shared" si="0"/>
        <v>0.32274952432674675</v>
      </c>
    </row>
    <row r="9" spans="2:12" s="4" customFormat="1" ht="17.25" customHeight="1">
      <c r="B9" s="7" t="s">
        <v>15</v>
      </c>
      <c r="C9" s="2">
        <v>714.4</v>
      </c>
      <c r="D9" s="9">
        <f t="shared" si="0"/>
        <v>1.3565707471393143E-2</v>
      </c>
    </row>
    <row r="10" spans="2:12" s="4" customFormat="1" ht="17.25" customHeight="1">
      <c r="B10" s="7" t="s">
        <v>14</v>
      </c>
      <c r="C10" s="2">
        <f>19.9+26.7+141.2+218.8+8.1+217.4</f>
        <v>632.1</v>
      </c>
      <c r="D10" s="9">
        <f t="shared" si="0"/>
        <v>1.2002916703062159E-2</v>
      </c>
    </row>
    <row r="11" spans="2:12" s="4" customFormat="1" ht="17.25" customHeight="1">
      <c r="B11" s="5" t="s">
        <v>9</v>
      </c>
      <c r="C11" s="5">
        <f>SUM(C5:C10)</f>
        <v>52662.2</v>
      </c>
      <c r="D11" s="2"/>
    </row>
    <row r="13" spans="2:12">
      <c r="K13" s="124" t="s">
        <v>27</v>
      </c>
      <c r="L13" s="124"/>
    </row>
    <row r="14" spans="2:12" ht="15.75">
      <c r="J14" s="123" t="s">
        <v>20</v>
      </c>
      <c r="K14" s="123"/>
      <c r="L14" s="123"/>
    </row>
    <row r="16" spans="2:12" ht="25.5">
      <c r="J16" s="2" t="s">
        <v>18</v>
      </c>
      <c r="K16" s="8" t="s">
        <v>19</v>
      </c>
      <c r="L16" s="2" t="s">
        <v>8</v>
      </c>
    </row>
    <row r="17" spans="10:12" ht="15">
      <c r="J17" s="7" t="s">
        <v>10</v>
      </c>
      <c r="K17" s="2">
        <v>27705.200000000001</v>
      </c>
      <c r="L17" s="9">
        <f t="shared" ref="L17:L24" si="1">K17/K$25</f>
        <v>0.52609271925593681</v>
      </c>
    </row>
    <row r="18" spans="10:12" ht="15">
      <c r="J18" s="7" t="s">
        <v>17</v>
      </c>
      <c r="K18" s="2">
        <v>1259.2</v>
      </c>
      <c r="L18" s="9">
        <f t="shared" si="1"/>
        <v>2.3910888644986347E-2</v>
      </c>
    </row>
    <row r="19" spans="10:12" ht="15">
      <c r="J19" s="7" t="s">
        <v>16</v>
      </c>
      <c r="K19" s="2">
        <v>5354.6</v>
      </c>
      <c r="L19" s="9">
        <f t="shared" si="1"/>
        <v>0.10167824359787475</v>
      </c>
    </row>
    <row r="20" spans="10:12" ht="15">
      <c r="J20" s="7" t="s">
        <v>13</v>
      </c>
      <c r="K20" s="2">
        <v>10002.9</v>
      </c>
      <c r="L20" s="9">
        <f t="shared" si="1"/>
        <v>0.18994459023739985</v>
      </c>
    </row>
    <row r="21" spans="10:12" ht="15">
      <c r="J21" s="7" t="s">
        <v>68</v>
      </c>
      <c r="K21" s="2">
        <v>5170.6000000000004</v>
      </c>
      <c r="L21" s="9">
        <f t="shared" si="1"/>
        <v>9.8184276387997468E-2</v>
      </c>
    </row>
    <row r="22" spans="10:12" ht="15">
      <c r="J22" s="7" t="s">
        <v>69</v>
      </c>
      <c r="K22" s="2">
        <v>1714.3</v>
      </c>
      <c r="L22" s="9">
        <f t="shared" si="1"/>
        <v>3.2552760803764368E-2</v>
      </c>
    </row>
    <row r="23" spans="10:12" ht="15">
      <c r="J23" s="7" t="s">
        <v>15</v>
      </c>
      <c r="K23" s="2">
        <v>714.4</v>
      </c>
      <c r="L23" s="9">
        <f t="shared" si="1"/>
        <v>1.3565707471393141E-2</v>
      </c>
    </row>
    <row r="24" spans="10:12" ht="15">
      <c r="J24" s="7" t="s">
        <v>14</v>
      </c>
      <c r="K24" s="2">
        <f>19.9+26.7+141.2+218.8+8.1+217.4+108.9</f>
        <v>741</v>
      </c>
      <c r="L24" s="9">
        <f t="shared" si="1"/>
        <v>1.4070813600647143E-2</v>
      </c>
    </row>
    <row r="25" spans="10:12">
      <c r="J25" s="5" t="s">
        <v>9</v>
      </c>
      <c r="K25" s="5">
        <f>SUM(K17:K24)</f>
        <v>52662.200000000004</v>
      </c>
      <c r="L25" s="2"/>
    </row>
  </sheetData>
  <mergeCells count="4">
    <mergeCell ref="B2:D2"/>
    <mergeCell ref="C1:D1"/>
    <mergeCell ref="K13:L13"/>
    <mergeCell ref="J14:L14"/>
  </mergeCells>
  <phoneticPr fontId="2" type="noConversion"/>
  <pageMargins left="0.49" right="0.2" top="0.9" bottom="0.46" header="0.9" footer="0.5"/>
  <pageSetup paperSize="9" scale="110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"/>
  <sheetViews>
    <sheetView workbookViewId="0">
      <selection activeCell="O15" sqref="O15"/>
    </sheetView>
  </sheetViews>
  <sheetFormatPr defaultRowHeight="12.75"/>
  <cols>
    <col min="1" max="1" width="16.5703125" customWidth="1"/>
    <col min="2" max="5" width="12" customWidth="1"/>
    <col min="6" max="6" width="14" customWidth="1"/>
    <col min="7" max="7" width="13.140625" customWidth="1"/>
    <col min="8" max="11" width="12" customWidth="1"/>
  </cols>
  <sheetData>
    <row r="1" spans="1:11">
      <c r="J1" s="124" t="s">
        <v>28</v>
      </c>
      <c r="K1" s="124"/>
    </row>
    <row r="2" spans="1:11" ht="21" customHeight="1">
      <c r="A2" s="125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4" spans="1:11" s="16" customFormat="1" ht="67.5" customHeight="1">
      <c r="A4" s="14" t="s">
        <v>53</v>
      </c>
      <c r="B4" s="15" t="s">
        <v>56</v>
      </c>
      <c r="C4" s="15" t="s">
        <v>66</v>
      </c>
      <c r="D4" s="15" t="s">
        <v>57</v>
      </c>
      <c r="E4" s="15" t="s">
        <v>65</v>
      </c>
      <c r="F4" s="15" t="s">
        <v>64</v>
      </c>
      <c r="G4" s="15" t="s">
        <v>58</v>
      </c>
      <c r="H4" s="15" t="s">
        <v>63</v>
      </c>
      <c r="I4" s="15" t="s">
        <v>59</v>
      </c>
      <c r="J4" s="15" t="s">
        <v>60</v>
      </c>
      <c r="K4" s="14" t="s">
        <v>54</v>
      </c>
    </row>
    <row r="5" spans="1:11" s="16" customFormat="1" ht="52.5" customHeight="1">
      <c r="A5" s="17" t="s">
        <v>55</v>
      </c>
      <c r="B5" s="18">
        <v>13760.9</v>
      </c>
      <c r="C5" s="18">
        <v>3389.4</v>
      </c>
      <c r="D5" s="18">
        <v>5320.5</v>
      </c>
      <c r="E5" s="18">
        <v>162.9</v>
      </c>
      <c r="F5" s="18">
        <v>279.39999999999998</v>
      </c>
      <c r="G5" s="18">
        <v>115.6</v>
      </c>
      <c r="H5" s="18">
        <v>2239.1</v>
      </c>
      <c r="I5" s="18">
        <v>1385.5</v>
      </c>
      <c r="J5" s="18">
        <v>1051.9000000000001</v>
      </c>
      <c r="K5" s="19">
        <v>27705.200000000001</v>
      </c>
    </row>
    <row r="6" spans="1:11" s="16" customFormat="1" ht="30.75" customHeight="1">
      <c r="A6" s="8" t="s">
        <v>61</v>
      </c>
      <c r="B6" s="20">
        <f>B5/$K5</f>
        <v>0.4966901520292219</v>
      </c>
      <c r="C6" s="20">
        <f t="shared" ref="C6:K6" si="0">C5/$K5</f>
        <v>0.12233804484356728</v>
      </c>
      <c r="D6" s="20">
        <f t="shared" si="0"/>
        <v>0.19203976148881799</v>
      </c>
      <c r="E6" s="20">
        <f t="shared" si="0"/>
        <v>5.8797626438358138E-3</v>
      </c>
      <c r="F6" s="20">
        <f t="shared" si="0"/>
        <v>1.0084749433319376E-2</v>
      </c>
      <c r="G6" s="20">
        <f t="shared" si="0"/>
        <v>4.1725019129982815E-3</v>
      </c>
      <c r="H6" s="20">
        <f t="shared" si="0"/>
        <v>8.0818763264657895E-2</v>
      </c>
      <c r="I6" s="20">
        <f t="shared" si="0"/>
        <v>5.0008662633729405E-2</v>
      </c>
      <c r="J6" s="20">
        <f t="shared" si="0"/>
        <v>3.7967601749852017E-2</v>
      </c>
      <c r="K6" s="20">
        <f t="shared" si="0"/>
        <v>1</v>
      </c>
    </row>
  </sheetData>
  <mergeCells count="2">
    <mergeCell ref="A2:K2"/>
    <mergeCell ref="J1:K1"/>
  </mergeCells>
  <phoneticPr fontId="2" type="noConversion"/>
  <pageMargins left="0.75" right="0.75" top="1" bottom="1" header="0.5" footer="0.5"/>
  <pageSetup paperSize="9" scale="88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9"/>
  <sheetViews>
    <sheetView workbookViewId="0">
      <selection activeCell="Q8" sqref="Q8"/>
    </sheetView>
  </sheetViews>
  <sheetFormatPr defaultRowHeight="12.75"/>
  <cols>
    <col min="1" max="1" width="0.140625" customWidth="1"/>
    <col min="2" max="2" width="0" hidden="1" customWidth="1"/>
    <col min="3" max="3" width="19.5703125" customWidth="1"/>
    <col min="4" max="6" width="13.85546875" hidden="1" customWidth="1"/>
    <col min="7" max="16" width="11.28515625" customWidth="1"/>
  </cols>
  <sheetData>
    <row r="1" spans="1:16">
      <c r="O1" s="124" t="s">
        <v>72</v>
      </c>
      <c r="P1" s="124"/>
    </row>
    <row r="2" spans="1:16" s="4" customFormat="1" ht="23.25">
      <c r="A2" s="131" t="s">
        <v>73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s="4" customFormat="1" ht="15.75" customHeight="1"/>
    <row r="4" spans="1:16" s="4" customFormat="1">
      <c r="A4" s="127"/>
      <c r="B4" s="126" t="s">
        <v>74</v>
      </c>
      <c r="C4" s="126" t="s">
        <v>75</v>
      </c>
      <c r="D4" s="129" t="s">
        <v>76</v>
      </c>
      <c r="E4" s="129" t="s">
        <v>77</v>
      </c>
      <c r="F4" s="126" t="s">
        <v>78</v>
      </c>
      <c r="G4" s="126" t="s">
        <v>79</v>
      </c>
      <c r="H4" s="126"/>
      <c r="I4" s="126"/>
      <c r="J4" s="126"/>
      <c r="K4" s="126"/>
      <c r="L4" s="126"/>
      <c r="M4" s="126"/>
      <c r="N4" s="126"/>
      <c r="O4" s="126"/>
      <c r="P4" s="126"/>
    </row>
    <row r="5" spans="1:16" s="4" customFormat="1">
      <c r="A5" s="127"/>
      <c r="B5" s="128"/>
      <c r="C5" s="128"/>
      <c r="D5" s="130"/>
      <c r="E5" s="130"/>
      <c r="F5" s="128"/>
      <c r="G5" s="5" t="s">
        <v>80</v>
      </c>
      <c r="H5" s="5" t="s">
        <v>81</v>
      </c>
      <c r="I5" s="5" t="s">
        <v>82</v>
      </c>
      <c r="J5" s="5" t="s">
        <v>83</v>
      </c>
      <c r="K5" s="5" t="s">
        <v>84</v>
      </c>
      <c r="L5" s="5" t="s">
        <v>85</v>
      </c>
      <c r="M5" s="5" t="s">
        <v>86</v>
      </c>
      <c r="N5" s="5" t="s">
        <v>87</v>
      </c>
      <c r="O5" s="5" t="s">
        <v>88</v>
      </c>
      <c r="P5" s="5" t="s">
        <v>89</v>
      </c>
    </row>
    <row r="6" spans="1:16" s="4" customFormat="1" hidden="1">
      <c r="A6" s="21"/>
      <c r="B6" s="2">
        <v>10000000</v>
      </c>
      <c r="C6" s="2" t="s">
        <v>90</v>
      </c>
      <c r="D6" s="22">
        <v>53859600</v>
      </c>
      <c r="E6" s="22">
        <v>61524406</v>
      </c>
      <c r="F6" s="22">
        <v>61524406</v>
      </c>
      <c r="G6" s="23">
        <v>4777738.21</v>
      </c>
      <c r="H6" s="23">
        <v>5872853.1100000003</v>
      </c>
      <c r="I6" s="23">
        <v>5573099.4199999999</v>
      </c>
      <c r="J6" s="23">
        <v>5715967.7000000011</v>
      </c>
      <c r="K6" s="23">
        <v>6171660.879999999</v>
      </c>
      <c r="L6" s="23">
        <v>6219155.7000000104</v>
      </c>
      <c r="M6" s="23">
        <v>5304754.6499999836</v>
      </c>
      <c r="N6" s="23">
        <v>6633667.2600000128</v>
      </c>
      <c r="O6" s="23">
        <v>5264117.509999983</v>
      </c>
      <c r="P6" s="23">
        <f>SUM(G6:O6)</f>
        <v>51533014.43999999</v>
      </c>
    </row>
    <row r="7" spans="1:16" s="4" customFormat="1" hidden="1">
      <c r="A7" s="21"/>
      <c r="B7" s="2">
        <v>11000000</v>
      </c>
      <c r="C7" s="2" t="s">
        <v>91</v>
      </c>
      <c r="D7" s="22">
        <v>28004000</v>
      </c>
      <c r="E7" s="22">
        <v>34561700</v>
      </c>
      <c r="F7" s="22">
        <v>34561700</v>
      </c>
      <c r="G7" s="23">
        <v>2184959.58</v>
      </c>
      <c r="H7" s="23">
        <v>2731777.74</v>
      </c>
      <c r="I7" s="23">
        <v>2927167.65</v>
      </c>
      <c r="J7" s="23">
        <v>3107098.15</v>
      </c>
      <c r="K7" s="23">
        <v>3236129.68</v>
      </c>
      <c r="L7" s="23">
        <v>4088744.83</v>
      </c>
      <c r="M7" s="23">
        <v>3032152.9</v>
      </c>
      <c r="N7" s="23">
        <v>3056974.99</v>
      </c>
      <c r="O7" s="23">
        <v>3348331.85</v>
      </c>
      <c r="P7" s="23">
        <f>SUM(G7:O7)</f>
        <v>27713337.370000005</v>
      </c>
    </row>
    <row r="8" spans="1:16" s="4" customFormat="1" ht="25.5">
      <c r="A8" s="21"/>
      <c r="B8" s="2">
        <v>11010000</v>
      </c>
      <c r="C8" s="24" t="s">
        <v>92</v>
      </c>
      <c r="D8" s="22">
        <v>28000000</v>
      </c>
      <c r="E8" s="22">
        <v>34553700</v>
      </c>
      <c r="F8" s="22">
        <v>34553700</v>
      </c>
      <c r="G8" s="25">
        <v>2184.9589999999998</v>
      </c>
      <c r="H8" s="25">
        <v>2731.777</v>
      </c>
      <c r="I8" s="25">
        <v>2919.107</v>
      </c>
      <c r="J8" s="25">
        <v>3107.098</v>
      </c>
      <c r="K8" s="25">
        <v>3236.1289999999999</v>
      </c>
      <c r="L8" s="25">
        <v>4088.7440000000001</v>
      </c>
      <c r="M8" s="25">
        <v>3032.152</v>
      </c>
      <c r="N8" s="25">
        <v>3056.9740000000002</v>
      </c>
      <c r="O8" s="25">
        <v>3348.2910000000002</v>
      </c>
      <c r="P8" s="25">
        <f>SUM(G8:O8)</f>
        <v>27705.231000000003</v>
      </c>
    </row>
    <row r="9" spans="1:16" s="4" customFormat="1" ht="31.5" customHeight="1">
      <c r="B9" s="2"/>
      <c r="C9" s="26" t="s">
        <v>93</v>
      </c>
      <c r="D9" s="2"/>
      <c r="E9" s="2"/>
      <c r="F9" s="2"/>
      <c r="G9" s="27"/>
      <c r="H9" s="9">
        <f t="shared" ref="H9:O9" si="0">H8/G8</f>
        <v>1.2502646502749022</v>
      </c>
      <c r="I9" s="9">
        <f t="shared" si="0"/>
        <v>1.0685744114545221</v>
      </c>
      <c r="J9" s="9">
        <f t="shared" si="0"/>
        <v>1.0644001744369083</v>
      </c>
      <c r="K9" s="9">
        <f t="shared" si="0"/>
        <v>1.0415278179188425</v>
      </c>
      <c r="L9" s="9">
        <f t="shared" si="0"/>
        <v>1.2634675564540228</v>
      </c>
      <c r="M9" s="9">
        <f t="shared" si="0"/>
        <v>0.7415851909535055</v>
      </c>
      <c r="N9" s="9">
        <f t="shared" si="0"/>
        <v>1.0081862650685058</v>
      </c>
      <c r="O9" s="9">
        <f t="shared" si="0"/>
        <v>1.0952958710149319</v>
      </c>
      <c r="P9" s="2"/>
    </row>
  </sheetData>
  <mergeCells count="9">
    <mergeCell ref="O1:P1"/>
    <mergeCell ref="G4:P4"/>
    <mergeCell ref="A4:A5"/>
    <mergeCell ref="B4:B5"/>
    <mergeCell ref="C4:C5"/>
    <mergeCell ref="D4:D5"/>
    <mergeCell ref="E4:E5"/>
    <mergeCell ref="F4:F5"/>
    <mergeCell ref="A2:P2"/>
  </mergeCells>
  <phoneticPr fontId="0" type="noConversion"/>
  <pageMargins left="0.44" right="0.2" top="0.71" bottom="0.2" header="0" footer="0.2"/>
  <pageSetup paperSize="9" scale="10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D10"/>
  <sheetViews>
    <sheetView workbookViewId="0">
      <selection activeCell="B2" sqref="B2:D2"/>
    </sheetView>
  </sheetViews>
  <sheetFormatPr defaultRowHeight="12.75"/>
  <cols>
    <col min="1" max="1" width="2.28515625" customWidth="1"/>
    <col min="2" max="2" width="46.5703125" customWidth="1"/>
  </cols>
  <sheetData>
    <row r="1" spans="2:4">
      <c r="C1" s="124" t="s">
        <v>31</v>
      </c>
      <c r="D1" s="124"/>
    </row>
    <row r="2" spans="2:4" ht="15.75">
      <c r="B2" s="123" t="s">
        <v>30</v>
      </c>
      <c r="C2" s="123"/>
      <c r="D2" s="123"/>
    </row>
    <row r="4" spans="2:4" ht="25.5">
      <c r="B4" s="2" t="s">
        <v>18</v>
      </c>
      <c r="C4" s="8" t="s">
        <v>19</v>
      </c>
      <c r="D4" s="2" t="s">
        <v>8</v>
      </c>
    </row>
    <row r="5" spans="2:4" ht="18" customHeight="1">
      <c r="B5" s="7" t="s">
        <v>13</v>
      </c>
      <c r="C5" s="2">
        <v>10002.9</v>
      </c>
      <c r="D5" s="9">
        <f>C5/C$10</f>
        <v>0.58822249533968818</v>
      </c>
    </row>
    <row r="6" spans="2:4" ht="18" customHeight="1">
      <c r="B6" s="7" t="s">
        <v>42</v>
      </c>
      <c r="C6" s="2">
        <v>8.5</v>
      </c>
      <c r="D6" s="9">
        <f>C6/C$10</f>
        <v>4.998441662305282E-4</v>
      </c>
    </row>
    <row r="7" spans="2:4" ht="27.75" customHeight="1">
      <c r="B7" s="7" t="s">
        <v>43</v>
      </c>
      <c r="C7" s="2">
        <v>1714.3</v>
      </c>
      <c r="D7" s="9">
        <f>C7/C$10</f>
        <v>0.10080974754929346</v>
      </c>
    </row>
    <row r="8" spans="2:4" ht="18" customHeight="1">
      <c r="B8" s="7" t="s">
        <v>11</v>
      </c>
      <c r="C8" s="2">
        <v>5170.6000000000004</v>
      </c>
      <c r="D8" s="9">
        <f>C8/C$10</f>
        <v>0.30405814657783165</v>
      </c>
    </row>
    <row r="9" spans="2:4" ht="18" customHeight="1">
      <c r="B9" s="7" t="s">
        <v>12</v>
      </c>
      <c r="C9" s="10">
        <v>109</v>
      </c>
      <c r="D9" s="9">
        <f>C9/C$10</f>
        <v>6.4097663669561841E-3</v>
      </c>
    </row>
    <row r="10" spans="2:4">
      <c r="B10" s="5" t="s">
        <v>9</v>
      </c>
      <c r="C10" s="5">
        <f>SUM(C5:C9)</f>
        <v>17005.3</v>
      </c>
      <c r="D10" s="2"/>
    </row>
  </sheetData>
  <mergeCells count="2">
    <mergeCell ref="C1:D1"/>
    <mergeCell ref="B2:D2"/>
  </mergeCells>
  <phoneticPr fontId="2" type="noConversion"/>
  <pageMargins left="0.65" right="0.31" top="1" bottom="1" header="0.5" footer="0.5"/>
  <pageSetup paperSize="9" scale="125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D13"/>
  <sheetViews>
    <sheetView topLeftCell="A12" workbookViewId="0">
      <selection activeCell="G10" sqref="G10"/>
    </sheetView>
  </sheetViews>
  <sheetFormatPr defaultRowHeight="12.75"/>
  <cols>
    <col min="2" max="2" width="39.5703125" customWidth="1"/>
  </cols>
  <sheetData>
    <row r="1" spans="2:4">
      <c r="C1" s="124" t="s">
        <v>33</v>
      </c>
      <c r="D1" s="124"/>
    </row>
    <row r="2" spans="2:4" ht="43.5" customHeight="1">
      <c r="B2" s="132" t="s">
        <v>32</v>
      </c>
      <c r="C2" s="132"/>
      <c r="D2" s="132"/>
    </row>
    <row r="4" spans="2:4" ht="25.5">
      <c r="B4" s="2" t="s">
        <v>6</v>
      </c>
      <c r="C4" s="8" t="s">
        <v>19</v>
      </c>
      <c r="D4" s="2" t="s">
        <v>8</v>
      </c>
    </row>
    <row r="5" spans="2:4" ht="18.75" hidden="1" customHeight="1">
      <c r="B5" s="12" t="s">
        <v>34</v>
      </c>
      <c r="C5" s="2"/>
      <c r="D5" s="9">
        <f t="shared" ref="D5:D12" si="0">C5/C$13</f>
        <v>0</v>
      </c>
    </row>
    <row r="6" spans="2:4" ht="18.75" customHeight="1">
      <c r="B6" s="12" t="s">
        <v>35</v>
      </c>
      <c r="C6" s="2">
        <v>509.4</v>
      </c>
      <c r="D6" s="9">
        <f t="shared" si="0"/>
        <v>0.17307692307692307</v>
      </c>
    </row>
    <row r="7" spans="2:4" ht="18.75" customHeight="1">
      <c r="B7" s="12" t="s">
        <v>36</v>
      </c>
      <c r="C7" s="10">
        <v>278</v>
      </c>
      <c r="D7" s="9">
        <f t="shared" si="0"/>
        <v>9.4455014949714602E-2</v>
      </c>
    </row>
    <row r="8" spans="2:4" ht="18.75" customHeight="1">
      <c r="B8" s="13" t="s">
        <v>37</v>
      </c>
      <c r="C8" s="2">
        <v>179.9</v>
      </c>
      <c r="D8" s="9">
        <f t="shared" si="0"/>
        <v>6.1123946724653447E-2</v>
      </c>
    </row>
    <row r="9" spans="2:4" ht="18.75" customHeight="1">
      <c r="B9" s="12" t="s">
        <v>38</v>
      </c>
      <c r="C9" s="10">
        <v>127.3</v>
      </c>
      <c r="D9" s="9">
        <f t="shared" si="0"/>
        <v>4.3252242457189456E-2</v>
      </c>
    </row>
    <row r="10" spans="2:4" ht="18.75" customHeight="1">
      <c r="B10" s="13" t="s">
        <v>39</v>
      </c>
      <c r="C10" s="2">
        <v>780.5</v>
      </c>
      <c r="D10" s="9">
        <f t="shared" si="0"/>
        <v>0.26518755096493613</v>
      </c>
    </row>
    <row r="11" spans="2:4" ht="18.75" customHeight="1">
      <c r="B11" s="12" t="s">
        <v>40</v>
      </c>
      <c r="C11" s="2">
        <v>507.1</v>
      </c>
      <c r="D11" s="9">
        <f t="shared" si="0"/>
        <v>0.17229546072302257</v>
      </c>
    </row>
    <row r="12" spans="2:4" ht="18.75" customHeight="1">
      <c r="B12" s="12" t="s">
        <v>41</v>
      </c>
      <c r="C12" s="2">
        <v>561</v>
      </c>
      <c r="D12" s="9">
        <f t="shared" si="0"/>
        <v>0.19060886110356076</v>
      </c>
    </row>
    <row r="13" spans="2:4">
      <c r="B13" s="5" t="s">
        <v>9</v>
      </c>
      <c r="C13" s="5">
        <f>SUM(C5:C12)</f>
        <v>2943.2</v>
      </c>
      <c r="D13" s="2"/>
    </row>
  </sheetData>
  <mergeCells count="2">
    <mergeCell ref="C1:D1"/>
    <mergeCell ref="B2:D2"/>
  </mergeCells>
  <phoneticPr fontId="2" type="noConversion"/>
  <pageMargins left="0.75" right="0.24" top="1" bottom="1" header="0.5" footer="0.5"/>
  <pageSetup paperSize="9" scale="120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I29"/>
  <sheetViews>
    <sheetView topLeftCell="A13" workbookViewId="0">
      <selection activeCell="H30" sqref="H30"/>
    </sheetView>
  </sheetViews>
  <sheetFormatPr defaultRowHeight="12.75"/>
  <cols>
    <col min="1" max="1" width="26.42578125" customWidth="1"/>
    <col min="2" max="2" width="15" customWidth="1"/>
    <col min="3" max="3" width="14" customWidth="1"/>
    <col min="4" max="4" width="14.140625" customWidth="1"/>
    <col min="5" max="5" width="10.7109375" customWidth="1"/>
    <col min="6" max="6" width="10" customWidth="1"/>
  </cols>
  <sheetData>
    <row r="1" spans="1:6">
      <c r="E1" t="s">
        <v>94</v>
      </c>
    </row>
    <row r="2" spans="1:6" s="30" customFormat="1" ht="44.25" customHeight="1">
      <c r="A2" s="135" t="s">
        <v>95</v>
      </c>
      <c r="B2" s="135"/>
      <c r="C2" s="135"/>
      <c r="D2" s="135"/>
      <c r="E2" s="135"/>
    </row>
    <row r="3" spans="1:6" s="30" customFormat="1" ht="12" customHeight="1" thickBot="1">
      <c r="A3" s="136" t="s">
        <v>96</v>
      </c>
      <c r="B3" s="136"/>
      <c r="C3" s="136"/>
      <c r="D3" s="136"/>
      <c r="E3" s="136"/>
    </row>
    <row r="4" spans="1:6" s="16" customFormat="1" ht="30" customHeight="1">
      <c r="A4" s="31"/>
      <c r="B4" s="32" t="s">
        <v>97</v>
      </c>
      <c r="C4" s="32" t="s">
        <v>98</v>
      </c>
      <c r="D4" s="32" t="s">
        <v>99</v>
      </c>
      <c r="E4" s="33" t="s">
        <v>61</v>
      </c>
    </row>
    <row r="5" spans="1:6" s="16" customFormat="1" ht="33" customHeight="1">
      <c r="A5" s="34" t="s">
        <v>100</v>
      </c>
      <c r="B5" s="35">
        <v>17348.400000000001</v>
      </c>
      <c r="C5" s="35">
        <v>49719</v>
      </c>
      <c r="D5" s="36">
        <f t="shared" ref="D5:D13" si="0">C5-B5</f>
        <v>32370.6</v>
      </c>
      <c r="E5" s="37">
        <f t="shared" ref="E5:E13" si="1">C5/B5</f>
        <v>2.8659127066472987</v>
      </c>
    </row>
    <row r="6" spans="1:6" ht="30">
      <c r="A6" s="34" t="s">
        <v>101</v>
      </c>
      <c r="B6" s="36">
        <v>313.3</v>
      </c>
      <c r="C6" s="36">
        <v>509.4</v>
      </c>
      <c r="D6" s="36">
        <f t="shared" si="0"/>
        <v>196.09999999999997</v>
      </c>
      <c r="E6" s="37">
        <f t="shared" si="1"/>
        <v>1.6259176508139161</v>
      </c>
    </row>
    <row r="7" spans="1:6" ht="30">
      <c r="A7" s="38" t="s">
        <v>36</v>
      </c>
      <c r="B7" s="36">
        <v>158.4</v>
      </c>
      <c r="C7" s="36">
        <v>278</v>
      </c>
      <c r="D7" s="36">
        <f t="shared" si="0"/>
        <v>119.6</v>
      </c>
      <c r="E7" s="37">
        <f t="shared" si="1"/>
        <v>1.755050505050505</v>
      </c>
    </row>
    <row r="8" spans="1:6" ht="30">
      <c r="A8" s="34" t="s">
        <v>37</v>
      </c>
      <c r="B8" s="36">
        <v>106.8</v>
      </c>
      <c r="C8" s="36">
        <v>179.9</v>
      </c>
      <c r="D8" s="36">
        <f t="shared" si="0"/>
        <v>73.100000000000009</v>
      </c>
      <c r="E8" s="37">
        <f t="shared" si="1"/>
        <v>1.6844569288389515</v>
      </c>
    </row>
    <row r="9" spans="1:6" ht="30">
      <c r="A9" s="38" t="s">
        <v>38</v>
      </c>
      <c r="B9" s="36">
        <v>67</v>
      </c>
      <c r="C9" s="36">
        <v>127.3</v>
      </c>
      <c r="D9" s="36">
        <f t="shared" si="0"/>
        <v>60.3</v>
      </c>
      <c r="E9" s="37">
        <f t="shared" si="1"/>
        <v>1.9</v>
      </c>
    </row>
    <row r="10" spans="1:6" ht="30">
      <c r="A10" s="34" t="s">
        <v>39</v>
      </c>
      <c r="B10" s="36">
        <v>497.4</v>
      </c>
      <c r="C10" s="36">
        <v>780.5</v>
      </c>
      <c r="D10" s="36">
        <f t="shared" si="0"/>
        <v>283.10000000000002</v>
      </c>
      <c r="E10" s="37">
        <f t="shared" si="1"/>
        <v>1.5691596300763972</v>
      </c>
    </row>
    <row r="11" spans="1:6" ht="30">
      <c r="A11" s="38" t="s">
        <v>40</v>
      </c>
      <c r="B11" s="36">
        <v>357.4</v>
      </c>
      <c r="C11" s="36">
        <v>507.1</v>
      </c>
      <c r="D11" s="36">
        <f t="shared" si="0"/>
        <v>149.70000000000005</v>
      </c>
      <c r="E11" s="37">
        <f t="shared" si="1"/>
        <v>1.4188584219362061</v>
      </c>
    </row>
    <row r="12" spans="1:6" ht="30.75" thickBot="1">
      <c r="A12" s="39" t="s">
        <v>41</v>
      </c>
      <c r="B12" s="40">
        <v>584</v>
      </c>
      <c r="C12" s="40">
        <v>561</v>
      </c>
      <c r="D12" s="40">
        <f t="shared" si="0"/>
        <v>-23</v>
      </c>
      <c r="E12" s="41">
        <f t="shared" si="1"/>
        <v>0.96061643835616439</v>
      </c>
    </row>
    <row r="13" spans="1:6" s="46" customFormat="1" ht="27" customHeight="1" thickBot="1">
      <c r="A13" s="42" t="s">
        <v>102</v>
      </c>
      <c r="B13" s="43">
        <f>SUM(B5:B12)</f>
        <v>19432.700000000004</v>
      </c>
      <c r="C13" s="43">
        <f>SUM(C5:C12)</f>
        <v>52662.200000000004</v>
      </c>
      <c r="D13" s="44">
        <f t="shared" si="0"/>
        <v>33229.5</v>
      </c>
      <c r="E13" s="45">
        <f t="shared" si="1"/>
        <v>2.709978541324674</v>
      </c>
    </row>
    <row r="14" spans="1:6" s="46" customFormat="1" ht="10.5" customHeight="1">
      <c r="A14" s="47"/>
      <c r="B14" s="48"/>
      <c r="C14" s="48"/>
      <c r="D14" s="48"/>
      <c r="E14" s="49"/>
    </row>
    <row r="15" spans="1:6" ht="15.75" customHeight="1">
      <c r="F15" t="s">
        <v>103</v>
      </c>
    </row>
    <row r="16" spans="1:6" ht="33" customHeight="1">
      <c r="A16" s="137" t="s">
        <v>104</v>
      </c>
      <c r="B16" s="137"/>
      <c r="C16" s="137"/>
      <c r="D16" s="137"/>
      <c r="E16" s="137"/>
      <c r="F16" s="137"/>
    </row>
    <row r="17" spans="1:9" ht="15">
      <c r="A17" s="138" t="s">
        <v>105</v>
      </c>
      <c r="B17" s="138"/>
      <c r="C17" s="138"/>
      <c r="D17" s="138"/>
      <c r="E17" s="138"/>
      <c r="F17" s="138"/>
    </row>
    <row r="18" spans="1:9" ht="8.25" customHeight="1" thickBot="1">
      <c r="A18" s="52"/>
      <c r="B18" s="52"/>
      <c r="C18" s="52"/>
      <c r="D18" s="52"/>
    </row>
    <row r="19" spans="1:9" ht="57" customHeight="1">
      <c r="A19" s="133" t="s">
        <v>106</v>
      </c>
      <c r="B19" s="53" t="s">
        <v>107</v>
      </c>
      <c r="C19" s="53" t="s">
        <v>108</v>
      </c>
      <c r="D19" s="54" t="s">
        <v>109</v>
      </c>
      <c r="E19" s="55" t="s">
        <v>44</v>
      </c>
      <c r="F19" s="56" t="s">
        <v>110</v>
      </c>
      <c r="H19" s="57" t="s">
        <v>111</v>
      </c>
      <c r="I19" s="56" t="s">
        <v>112</v>
      </c>
    </row>
    <row r="20" spans="1:9" ht="15.75" thickBot="1">
      <c r="A20" s="134"/>
      <c r="B20" s="58" t="s">
        <v>113</v>
      </c>
      <c r="C20" s="59" t="s">
        <v>114</v>
      </c>
      <c r="D20" s="60" t="s">
        <v>114</v>
      </c>
      <c r="E20" s="61" t="s">
        <v>114</v>
      </c>
      <c r="F20" s="62" t="s">
        <v>61</v>
      </c>
      <c r="H20" s="63" t="s">
        <v>114</v>
      </c>
      <c r="I20" s="64" t="s">
        <v>114</v>
      </c>
    </row>
    <row r="21" spans="1:9" ht="30">
      <c r="A21" s="65" t="s">
        <v>34</v>
      </c>
      <c r="B21" s="66">
        <v>26085</v>
      </c>
      <c r="C21" s="67">
        <v>49719</v>
      </c>
      <c r="D21" s="68">
        <f t="shared" ref="D21:D29" si="2">C21/B21*1000</f>
        <v>1906.0379528464634</v>
      </c>
      <c r="E21" s="66">
        <v>7253</v>
      </c>
      <c r="F21" s="69">
        <f t="shared" ref="F21:F29" si="3">E21/H21</f>
        <v>9.8619892582772456E-2</v>
      </c>
      <c r="H21" s="70">
        <f t="shared" ref="H21:H29" si="4">C21+E21+I21</f>
        <v>73545</v>
      </c>
      <c r="I21" s="71">
        <v>16573</v>
      </c>
    </row>
    <row r="22" spans="1:9" ht="30">
      <c r="A22" s="38" t="s">
        <v>35</v>
      </c>
      <c r="B22" s="72">
        <v>1012</v>
      </c>
      <c r="C22" s="73">
        <v>509.4</v>
      </c>
      <c r="D22" s="74">
        <f t="shared" si="2"/>
        <v>503.35968379446638</v>
      </c>
      <c r="E22" s="72">
        <v>537.5</v>
      </c>
      <c r="F22" s="75">
        <f t="shared" si="3"/>
        <v>0.42252967533998897</v>
      </c>
      <c r="H22" s="70">
        <f t="shared" si="4"/>
        <v>1272.1000000000001</v>
      </c>
      <c r="I22" s="76">
        <v>225.2</v>
      </c>
    </row>
    <row r="23" spans="1:9" ht="30">
      <c r="A23" s="38" t="s">
        <v>36</v>
      </c>
      <c r="B23" s="72">
        <v>294</v>
      </c>
      <c r="C23" s="73">
        <v>278</v>
      </c>
      <c r="D23" s="74">
        <f t="shared" si="2"/>
        <v>945.5782312925171</v>
      </c>
      <c r="E23" s="72">
        <v>145.1</v>
      </c>
      <c r="F23" s="75">
        <f t="shared" si="3"/>
        <v>0.27501895375284302</v>
      </c>
      <c r="H23" s="70">
        <f t="shared" si="4"/>
        <v>527.6</v>
      </c>
      <c r="I23" s="76">
        <v>104.5</v>
      </c>
    </row>
    <row r="24" spans="1:9" ht="30">
      <c r="A24" s="34" t="s">
        <v>37</v>
      </c>
      <c r="B24" s="72">
        <v>235</v>
      </c>
      <c r="C24" s="73">
        <v>179.9</v>
      </c>
      <c r="D24" s="74">
        <f t="shared" si="2"/>
        <v>765.531914893617</v>
      </c>
      <c r="E24" s="72">
        <v>120.7</v>
      </c>
      <c r="F24" s="75">
        <f t="shared" si="3"/>
        <v>0.33416389811738645</v>
      </c>
      <c r="H24" s="70">
        <f t="shared" si="4"/>
        <v>361.20000000000005</v>
      </c>
      <c r="I24" s="76">
        <v>60.6</v>
      </c>
    </row>
    <row r="25" spans="1:9" ht="30">
      <c r="A25" s="38" t="s">
        <v>38</v>
      </c>
      <c r="B25" s="72">
        <v>255</v>
      </c>
      <c r="C25" s="73">
        <v>127.3</v>
      </c>
      <c r="D25" s="74">
        <f t="shared" si="2"/>
        <v>499.21568627450978</v>
      </c>
      <c r="E25" s="72">
        <v>123.1</v>
      </c>
      <c r="F25" s="75">
        <f t="shared" si="3"/>
        <v>0.40910601528747093</v>
      </c>
      <c r="H25" s="70">
        <f t="shared" si="4"/>
        <v>300.89999999999998</v>
      </c>
      <c r="I25" s="76">
        <v>50.5</v>
      </c>
    </row>
    <row r="26" spans="1:9" ht="30">
      <c r="A26" s="34" t="s">
        <v>39</v>
      </c>
      <c r="B26" s="72">
        <v>640</v>
      </c>
      <c r="C26" s="73">
        <v>780.5</v>
      </c>
      <c r="D26" s="74">
        <f t="shared" si="2"/>
        <v>1219.53125</v>
      </c>
      <c r="E26" s="72">
        <v>369.3</v>
      </c>
      <c r="F26" s="75">
        <f t="shared" si="3"/>
        <v>0.27236521867394353</v>
      </c>
      <c r="H26" s="70">
        <f t="shared" si="4"/>
        <v>1355.8999999999999</v>
      </c>
      <c r="I26" s="76">
        <v>206.1</v>
      </c>
    </row>
    <row r="27" spans="1:9" ht="30">
      <c r="A27" s="38" t="s">
        <v>40</v>
      </c>
      <c r="B27" s="72">
        <v>634</v>
      </c>
      <c r="C27" s="73">
        <v>507.1</v>
      </c>
      <c r="D27" s="74">
        <f t="shared" si="2"/>
        <v>799.84227129337546</v>
      </c>
      <c r="E27" s="72">
        <v>269.7</v>
      </c>
      <c r="F27" s="75">
        <f t="shared" si="3"/>
        <v>0.28152400835073066</v>
      </c>
      <c r="H27" s="70">
        <f t="shared" si="4"/>
        <v>958</v>
      </c>
      <c r="I27" s="76">
        <v>181.2</v>
      </c>
    </row>
    <row r="28" spans="1:9" ht="30.75" thickBot="1">
      <c r="A28" s="39" t="s">
        <v>41</v>
      </c>
      <c r="B28" s="77">
        <v>647</v>
      </c>
      <c r="C28" s="78">
        <v>561</v>
      </c>
      <c r="D28" s="79">
        <f t="shared" si="2"/>
        <v>867.07882534775888</v>
      </c>
      <c r="E28" s="77">
        <v>183.8</v>
      </c>
      <c r="F28" s="80">
        <f t="shared" si="3"/>
        <v>0.19404560810810814</v>
      </c>
      <c r="H28" s="70">
        <f t="shared" si="4"/>
        <v>947.19999999999993</v>
      </c>
      <c r="I28" s="81">
        <v>202.4</v>
      </c>
    </row>
    <row r="29" spans="1:9" s="86" customFormat="1" ht="20.25" customHeight="1" thickBot="1">
      <c r="A29" s="82" t="s">
        <v>102</v>
      </c>
      <c r="B29" s="83">
        <f>SUM(B21:B28)</f>
        <v>29802</v>
      </c>
      <c r="C29" s="83">
        <f>SUM(C21:C28)</f>
        <v>52662.200000000004</v>
      </c>
      <c r="D29" s="84">
        <f t="shared" si="2"/>
        <v>1767.0693242064292</v>
      </c>
      <c r="E29" s="83">
        <f>SUM(E21:E28)</f>
        <v>9002.2000000000007</v>
      </c>
      <c r="F29" s="85">
        <f t="shared" si="3"/>
        <v>0.11356677797696167</v>
      </c>
      <c r="H29" s="87">
        <f t="shared" si="4"/>
        <v>79267.900000000009</v>
      </c>
      <c r="I29" s="88">
        <f>SUM(I21:I28)</f>
        <v>17603.5</v>
      </c>
    </row>
  </sheetData>
  <mergeCells count="5">
    <mergeCell ref="A19:A20"/>
    <mergeCell ref="A2:E2"/>
    <mergeCell ref="A3:E3"/>
    <mergeCell ref="A16:F16"/>
    <mergeCell ref="A17:F17"/>
  </mergeCells>
  <phoneticPr fontId="2" type="noConversion"/>
  <pageMargins left="0.75" right="0.42" top="0.28999999999999998" bottom="0.21" header="0.2" footer="0.24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1"/>
  <dimension ref="A1:P31"/>
  <sheetViews>
    <sheetView view="pageBreakPreview" topLeftCell="A25" zoomScale="60" workbookViewId="0">
      <selection activeCell="V10" sqref="V10"/>
    </sheetView>
  </sheetViews>
  <sheetFormatPr defaultRowHeight="15"/>
  <cols>
    <col min="1" max="1" width="27.140625" style="52" customWidth="1"/>
    <col min="2" max="2" width="10.28515625" style="52" customWidth="1"/>
    <col min="3" max="7" width="11" style="52" customWidth="1"/>
    <col min="8" max="8" width="10.42578125" style="52" customWidth="1"/>
    <col min="9" max="10" width="11" style="52" customWidth="1"/>
    <col min="11" max="11" width="14.7109375" style="52" hidden="1" customWidth="1"/>
    <col min="12" max="12" width="17" style="52" hidden="1" customWidth="1"/>
    <col min="13" max="13" width="12.28515625" style="52" customWidth="1"/>
    <col min="14" max="14" width="14" style="52" customWidth="1"/>
    <col min="15" max="16384" width="9.140625" style="52"/>
  </cols>
  <sheetData>
    <row r="1" spans="1:16" s="89" customFormat="1" ht="35.25" customHeight="1">
      <c r="A1" s="137" t="s">
        <v>104</v>
      </c>
      <c r="B1" s="137"/>
      <c r="C1" s="137"/>
      <c r="D1" s="137"/>
      <c r="E1" s="137"/>
      <c r="F1" s="137"/>
      <c r="G1" s="137"/>
      <c r="H1" s="137"/>
      <c r="I1" s="137"/>
      <c r="J1" s="137"/>
      <c r="K1" s="50"/>
    </row>
    <row r="2" spans="1:16" s="89" customFormat="1">
      <c r="A2" s="138" t="s">
        <v>105</v>
      </c>
      <c r="B2" s="138"/>
      <c r="C2" s="138"/>
      <c r="D2" s="138"/>
      <c r="E2" s="138"/>
      <c r="F2" s="138"/>
      <c r="G2" s="138"/>
      <c r="H2" s="138"/>
      <c r="I2" s="138"/>
      <c r="J2" s="138"/>
      <c r="K2" s="51"/>
    </row>
    <row r="3" spans="1:16" ht="15.75" thickBot="1"/>
    <row r="4" spans="1:16" s="94" customFormat="1" ht="86.25" customHeight="1">
      <c r="A4" s="139" t="s">
        <v>106</v>
      </c>
      <c r="B4" s="90" t="s">
        <v>115</v>
      </c>
      <c r="C4" s="91" t="s">
        <v>116</v>
      </c>
      <c r="D4" s="92" t="s">
        <v>13</v>
      </c>
      <c r="E4" s="92" t="s">
        <v>16</v>
      </c>
      <c r="F4" s="92" t="s">
        <v>68</v>
      </c>
      <c r="G4" s="92" t="s">
        <v>117</v>
      </c>
      <c r="H4" s="92" t="s">
        <v>118</v>
      </c>
      <c r="I4" s="92" t="s">
        <v>119</v>
      </c>
      <c r="J4" s="93" t="s">
        <v>120</v>
      </c>
      <c r="K4" s="151" t="s">
        <v>121</v>
      </c>
      <c r="L4" s="153" t="s">
        <v>122</v>
      </c>
    </row>
    <row r="5" spans="1:16" s="98" customFormat="1" ht="15.75" thickBot="1">
      <c r="A5" s="140"/>
      <c r="B5" s="95"/>
      <c r="C5" s="96" t="s">
        <v>114</v>
      </c>
      <c r="D5" s="96" t="s">
        <v>114</v>
      </c>
      <c r="E5" s="96" t="s">
        <v>114</v>
      </c>
      <c r="F5" s="96" t="s">
        <v>114</v>
      </c>
      <c r="G5" s="96" t="s">
        <v>114</v>
      </c>
      <c r="H5" s="96"/>
      <c r="I5" s="96" t="s">
        <v>114</v>
      </c>
      <c r="J5" s="97" t="s">
        <v>114</v>
      </c>
      <c r="K5" s="152"/>
      <c r="L5" s="154"/>
    </row>
    <row r="6" spans="1:16" s="89" customFormat="1" ht="16.5" customHeight="1">
      <c r="A6" s="141" t="s">
        <v>34</v>
      </c>
      <c r="B6" s="99">
        <v>2016</v>
      </c>
      <c r="C6" s="100">
        <v>17348.400000000001</v>
      </c>
      <c r="D6" s="101">
        <v>5710.1</v>
      </c>
      <c r="E6" s="101">
        <v>6142.3</v>
      </c>
      <c r="F6" s="101">
        <v>3586.1</v>
      </c>
      <c r="G6" s="101">
        <v>353.9</v>
      </c>
      <c r="H6" s="101">
        <v>1067.8</v>
      </c>
      <c r="I6" s="101">
        <v>488.2</v>
      </c>
      <c r="J6" s="102">
        <v>0</v>
      </c>
      <c r="K6" s="149"/>
      <c r="L6" s="150"/>
      <c r="N6" s="103">
        <f t="shared" ref="N6:N21" si="0">SUM(D6:J6)</f>
        <v>17348.400000000001</v>
      </c>
      <c r="P6" s="89" t="b">
        <f t="shared" ref="P6:P21" si="1">N6=C6</f>
        <v>1</v>
      </c>
    </row>
    <row r="7" spans="1:16" s="89" customFormat="1" ht="16.5" customHeight="1" thickBot="1">
      <c r="A7" s="142"/>
      <c r="B7" s="104">
        <v>2017</v>
      </c>
      <c r="C7" s="105">
        <v>49719</v>
      </c>
      <c r="D7" s="106">
        <v>9528</v>
      </c>
      <c r="E7" s="106">
        <v>5291.8</v>
      </c>
      <c r="F7" s="106">
        <v>4486.1000000000004</v>
      </c>
      <c r="G7" s="106">
        <v>435.8</v>
      </c>
      <c r="H7" s="106">
        <v>1761.5</v>
      </c>
      <c r="I7" s="106">
        <v>1329.5</v>
      </c>
      <c r="J7" s="107">
        <v>26886.3</v>
      </c>
      <c r="K7" s="149"/>
      <c r="L7" s="150"/>
      <c r="N7" s="103">
        <f t="shared" si="0"/>
        <v>49719</v>
      </c>
      <c r="P7" s="89" t="b">
        <f t="shared" si="1"/>
        <v>1</v>
      </c>
    </row>
    <row r="8" spans="1:16" s="89" customFormat="1" ht="16.5" customHeight="1">
      <c r="A8" s="146" t="s">
        <v>35</v>
      </c>
      <c r="B8" s="99">
        <v>2016</v>
      </c>
      <c r="C8" s="108">
        <v>313.3</v>
      </c>
      <c r="D8" s="101">
        <v>63.6</v>
      </c>
      <c r="E8" s="101">
        <v>22.8</v>
      </c>
      <c r="F8" s="101">
        <v>215.4</v>
      </c>
      <c r="G8" s="101">
        <v>3.1</v>
      </c>
      <c r="H8" s="101">
        <v>5.4</v>
      </c>
      <c r="I8" s="101">
        <v>3</v>
      </c>
      <c r="J8" s="102">
        <v>0</v>
      </c>
      <c r="K8" s="28"/>
      <c r="L8" s="29"/>
      <c r="N8" s="103">
        <f t="shared" si="0"/>
        <v>313.3</v>
      </c>
      <c r="P8" s="89" t="b">
        <f t="shared" si="1"/>
        <v>1</v>
      </c>
    </row>
    <row r="9" spans="1:16" s="89" customFormat="1" ht="16.5" customHeight="1" thickBot="1">
      <c r="A9" s="147"/>
      <c r="B9" s="109">
        <v>2017</v>
      </c>
      <c r="C9" s="110">
        <v>509.4</v>
      </c>
      <c r="D9" s="106">
        <v>131.5</v>
      </c>
      <c r="E9" s="106">
        <v>23.7</v>
      </c>
      <c r="F9" s="106">
        <v>66.900000000000006</v>
      </c>
      <c r="G9" s="106">
        <v>0</v>
      </c>
      <c r="H9" s="106">
        <v>18.100000000000001</v>
      </c>
      <c r="I9" s="106">
        <v>7.9</v>
      </c>
      <c r="J9" s="107">
        <v>261.3</v>
      </c>
      <c r="K9" s="28"/>
      <c r="L9" s="29"/>
      <c r="N9" s="103">
        <f t="shared" si="0"/>
        <v>509.4</v>
      </c>
      <c r="P9" s="89" t="b">
        <f t="shared" si="1"/>
        <v>1</v>
      </c>
    </row>
    <row r="10" spans="1:16" s="89" customFormat="1" ht="16.5" customHeight="1">
      <c r="A10" s="141" t="s">
        <v>36</v>
      </c>
      <c r="B10" s="99">
        <v>2016</v>
      </c>
      <c r="C10" s="108">
        <v>158.4</v>
      </c>
      <c r="D10" s="101">
        <v>12</v>
      </c>
      <c r="E10" s="101">
        <v>0</v>
      </c>
      <c r="F10" s="101">
        <v>86.2</v>
      </c>
      <c r="G10" s="101">
        <v>60</v>
      </c>
      <c r="H10" s="101">
        <v>0.1</v>
      </c>
      <c r="I10" s="101">
        <v>0.1</v>
      </c>
      <c r="J10" s="102">
        <v>0</v>
      </c>
      <c r="K10" s="28"/>
      <c r="L10" s="29"/>
      <c r="N10" s="103">
        <f t="shared" si="0"/>
        <v>158.39999999999998</v>
      </c>
      <c r="P10" s="89" t="b">
        <f t="shared" si="1"/>
        <v>1</v>
      </c>
    </row>
    <row r="11" spans="1:16" s="89" customFormat="1" ht="16.5" customHeight="1" thickBot="1">
      <c r="A11" s="148"/>
      <c r="B11" s="109">
        <v>2017</v>
      </c>
      <c r="C11" s="110">
        <v>278</v>
      </c>
      <c r="D11" s="106">
        <v>40.6</v>
      </c>
      <c r="E11" s="106">
        <v>0</v>
      </c>
      <c r="F11" s="106">
        <v>153.1</v>
      </c>
      <c r="G11" s="106">
        <v>65.099999999999994</v>
      </c>
      <c r="H11" s="106">
        <v>0.2</v>
      </c>
      <c r="I11" s="106">
        <v>0.2</v>
      </c>
      <c r="J11" s="107">
        <v>18.8</v>
      </c>
      <c r="K11" s="28"/>
      <c r="L11" s="29"/>
      <c r="N11" s="103">
        <f t="shared" si="0"/>
        <v>277.99999999999994</v>
      </c>
      <c r="P11" s="89" t="b">
        <f t="shared" si="1"/>
        <v>1</v>
      </c>
    </row>
    <row r="12" spans="1:16" s="89" customFormat="1" ht="16.5" customHeight="1">
      <c r="A12" s="143" t="s">
        <v>37</v>
      </c>
      <c r="B12" s="99">
        <v>2016</v>
      </c>
      <c r="C12" s="108">
        <v>106.8</v>
      </c>
      <c r="D12" s="101">
        <v>21.3</v>
      </c>
      <c r="E12" s="101">
        <v>0</v>
      </c>
      <c r="F12" s="101">
        <v>75.900000000000006</v>
      </c>
      <c r="G12" s="101">
        <v>8</v>
      </c>
      <c r="H12" s="101">
        <v>1.4</v>
      </c>
      <c r="I12" s="101">
        <v>0.2</v>
      </c>
      <c r="J12" s="102">
        <v>0</v>
      </c>
      <c r="K12" s="28"/>
      <c r="L12" s="29"/>
      <c r="N12" s="103">
        <f t="shared" si="0"/>
        <v>106.80000000000001</v>
      </c>
      <c r="P12" s="89" t="b">
        <f t="shared" si="1"/>
        <v>1</v>
      </c>
    </row>
    <row r="13" spans="1:16" s="89" customFormat="1" ht="16.5" customHeight="1" thickBot="1">
      <c r="A13" s="144"/>
      <c r="B13" s="109">
        <v>2017</v>
      </c>
      <c r="C13" s="110">
        <v>179.9</v>
      </c>
      <c r="D13" s="106">
        <v>44</v>
      </c>
      <c r="E13" s="106">
        <v>0</v>
      </c>
      <c r="F13" s="106">
        <v>117.1</v>
      </c>
      <c r="G13" s="106">
        <v>0</v>
      </c>
      <c r="H13" s="106">
        <v>1.6</v>
      </c>
      <c r="I13" s="106">
        <v>0.4</v>
      </c>
      <c r="J13" s="107">
        <v>16.8</v>
      </c>
      <c r="K13" s="28"/>
      <c r="L13" s="29"/>
      <c r="N13" s="103">
        <f t="shared" si="0"/>
        <v>179.9</v>
      </c>
      <c r="P13" s="89" t="b">
        <f t="shared" si="1"/>
        <v>1</v>
      </c>
    </row>
    <row r="14" spans="1:16" s="89" customFormat="1" ht="16.5" customHeight="1">
      <c r="A14" s="141" t="s">
        <v>38</v>
      </c>
      <c r="B14" s="99">
        <v>2016</v>
      </c>
      <c r="C14" s="108">
        <v>67</v>
      </c>
      <c r="D14" s="101">
        <v>29.8</v>
      </c>
      <c r="E14" s="101">
        <v>0</v>
      </c>
      <c r="F14" s="101">
        <v>36.5</v>
      </c>
      <c r="G14" s="101">
        <v>0</v>
      </c>
      <c r="H14" s="101">
        <v>0.7</v>
      </c>
      <c r="I14" s="101">
        <v>0</v>
      </c>
      <c r="J14" s="102">
        <v>0</v>
      </c>
      <c r="K14" s="28"/>
      <c r="L14" s="29"/>
      <c r="N14" s="103">
        <f t="shared" si="0"/>
        <v>67</v>
      </c>
      <c r="P14" s="89" t="b">
        <f t="shared" si="1"/>
        <v>1</v>
      </c>
    </row>
    <row r="15" spans="1:16" s="89" customFormat="1" ht="16.5" customHeight="1" thickBot="1">
      <c r="A15" s="148"/>
      <c r="B15" s="109">
        <v>2017</v>
      </c>
      <c r="C15" s="110">
        <v>127.3</v>
      </c>
      <c r="D15" s="106">
        <v>51</v>
      </c>
      <c r="E15" s="106">
        <v>0</v>
      </c>
      <c r="F15" s="106">
        <v>73.8</v>
      </c>
      <c r="G15" s="106">
        <v>0</v>
      </c>
      <c r="H15" s="106">
        <v>0.6</v>
      </c>
      <c r="I15" s="106">
        <v>0</v>
      </c>
      <c r="J15" s="107">
        <v>1.9</v>
      </c>
      <c r="K15" s="28"/>
      <c r="L15" s="29"/>
      <c r="N15" s="103">
        <f t="shared" si="0"/>
        <v>127.3</v>
      </c>
      <c r="P15" s="89" t="b">
        <f t="shared" si="1"/>
        <v>1</v>
      </c>
    </row>
    <row r="16" spans="1:16" s="89" customFormat="1" ht="16.5" customHeight="1">
      <c r="A16" s="143" t="s">
        <v>39</v>
      </c>
      <c r="B16" s="99">
        <v>2016</v>
      </c>
      <c r="C16" s="108">
        <v>497.4</v>
      </c>
      <c r="D16" s="101">
        <v>18.8</v>
      </c>
      <c r="E16" s="101">
        <v>10</v>
      </c>
      <c r="F16" s="101">
        <v>110.8</v>
      </c>
      <c r="G16" s="101">
        <v>316.89999999999998</v>
      </c>
      <c r="H16" s="101">
        <v>14.7</v>
      </c>
      <c r="I16" s="101">
        <v>26.2</v>
      </c>
      <c r="J16" s="102">
        <v>0</v>
      </c>
      <c r="K16" s="28"/>
      <c r="L16" s="29"/>
      <c r="N16" s="103">
        <f t="shared" si="0"/>
        <v>497.4</v>
      </c>
      <c r="P16" s="89" t="b">
        <f t="shared" si="1"/>
        <v>1</v>
      </c>
    </row>
    <row r="17" spans="1:16" s="89" customFormat="1" ht="16.5" customHeight="1" thickBot="1">
      <c r="A17" s="144"/>
      <c r="B17" s="109">
        <v>2017</v>
      </c>
      <c r="C17" s="110">
        <v>780.5</v>
      </c>
      <c r="D17" s="106">
        <v>84.8</v>
      </c>
      <c r="E17" s="106">
        <v>16.2</v>
      </c>
      <c r="F17" s="106">
        <v>96.8</v>
      </c>
      <c r="G17" s="106">
        <v>434.9</v>
      </c>
      <c r="H17" s="106">
        <v>0.5</v>
      </c>
      <c r="I17" s="106">
        <v>6.4</v>
      </c>
      <c r="J17" s="107">
        <v>140.9</v>
      </c>
      <c r="K17" s="28"/>
      <c r="L17" s="29"/>
      <c r="N17" s="103">
        <f t="shared" si="0"/>
        <v>780.5</v>
      </c>
      <c r="P17" s="89" t="b">
        <f t="shared" si="1"/>
        <v>1</v>
      </c>
    </row>
    <row r="18" spans="1:16" s="89" customFormat="1" ht="16.5" customHeight="1">
      <c r="A18" s="141" t="s">
        <v>40</v>
      </c>
      <c r="B18" s="99">
        <v>2016</v>
      </c>
      <c r="C18" s="108">
        <v>357.4</v>
      </c>
      <c r="D18" s="101">
        <v>32.6</v>
      </c>
      <c r="E18" s="101">
        <v>13.9</v>
      </c>
      <c r="F18" s="101">
        <v>114.3</v>
      </c>
      <c r="G18" s="101">
        <v>169.1</v>
      </c>
      <c r="H18" s="101">
        <v>26.9</v>
      </c>
      <c r="I18" s="101">
        <v>0.6</v>
      </c>
      <c r="J18" s="102">
        <v>0</v>
      </c>
      <c r="K18" s="28"/>
      <c r="L18" s="29"/>
      <c r="N18" s="103">
        <f t="shared" si="0"/>
        <v>357.4</v>
      </c>
      <c r="P18" s="89" t="b">
        <f t="shared" si="1"/>
        <v>1</v>
      </c>
    </row>
    <row r="19" spans="1:16" s="89" customFormat="1" ht="16.5" customHeight="1" thickBot="1">
      <c r="A19" s="142"/>
      <c r="B19" s="109">
        <v>2017</v>
      </c>
      <c r="C19" s="110">
        <v>507.1</v>
      </c>
      <c r="D19" s="106">
        <v>61.1</v>
      </c>
      <c r="E19" s="106">
        <v>15.2</v>
      </c>
      <c r="F19" s="106">
        <v>63.1</v>
      </c>
      <c r="G19" s="106">
        <v>123</v>
      </c>
      <c r="H19" s="106">
        <v>10.8</v>
      </c>
      <c r="I19" s="106">
        <v>2.1</v>
      </c>
      <c r="J19" s="107">
        <v>231.8</v>
      </c>
      <c r="K19" s="28"/>
      <c r="L19" s="29"/>
      <c r="N19" s="103">
        <f t="shared" si="0"/>
        <v>507.1</v>
      </c>
      <c r="P19" s="89" t="b">
        <f t="shared" si="1"/>
        <v>1</v>
      </c>
    </row>
    <row r="20" spans="1:16" s="89" customFormat="1" ht="16.5" customHeight="1">
      <c r="A20" s="141" t="s">
        <v>41</v>
      </c>
      <c r="B20" s="99">
        <v>2016</v>
      </c>
      <c r="C20" s="111">
        <v>584</v>
      </c>
      <c r="D20" s="101">
        <v>31.2</v>
      </c>
      <c r="E20" s="101">
        <v>6.8</v>
      </c>
      <c r="F20" s="101">
        <v>175.5</v>
      </c>
      <c r="G20" s="101">
        <v>348.1</v>
      </c>
      <c r="H20" s="101">
        <v>21.9</v>
      </c>
      <c r="I20" s="101">
        <v>0.5</v>
      </c>
      <c r="J20" s="102">
        <v>0</v>
      </c>
      <c r="K20" s="28"/>
      <c r="L20" s="29"/>
      <c r="N20" s="103">
        <f t="shared" si="0"/>
        <v>584</v>
      </c>
      <c r="P20" s="89" t="b">
        <f t="shared" si="1"/>
        <v>1</v>
      </c>
    </row>
    <row r="21" spans="1:16" ht="16.5" customHeight="1" thickBot="1">
      <c r="A21" s="145"/>
      <c r="B21" s="109">
        <v>2017</v>
      </c>
      <c r="C21" s="105">
        <v>561</v>
      </c>
      <c r="D21" s="112">
        <v>61.9</v>
      </c>
      <c r="E21" s="112">
        <v>7.7</v>
      </c>
      <c r="F21" s="112">
        <v>113.7</v>
      </c>
      <c r="G21" s="112">
        <v>200.4</v>
      </c>
      <c r="H21" s="112">
        <v>29.9</v>
      </c>
      <c r="I21" s="112"/>
      <c r="J21" s="113">
        <v>147.4</v>
      </c>
      <c r="K21" s="114"/>
      <c r="L21" s="115"/>
      <c r="N21" s="103">
        <f t="shared" si="0"/>
        <v>561</v>
      </c>
      <c r="P21" s="89" t="b">
        <f t="shared" si="1"/>
        <v>1</v>
      </c>
    </row>
    <row r="23" spans="1:16">
      <c r="A23" s="116" t="s">
        <v>102</v>
      </c>
      <c r="B23" s="52">
        <v>2016</v>
      </c>
      <c r="C23" s="117">
        <f t="shared" ref="C23:J24" si="2">C6+C8+C10+C12+C14+C16+C18+C20</f>
        <v>19432.700000000004</v>
      </c>
      <c r="D23" s="117">
        <f t="shared" si="2"/>
        <v>5919.4000000000015</v>
      </c>
      <c r="E23" s="117">
        <f t="shared" si="2"/>
        <v>6195.8</v>
      </c>
      <c r="F23" s="117">
        <f t="shared" si="2"/>
        <v>4400.7</v>
      </c>
      <c r="G23" s="117">
        <f t="shared" si="2"/>
        <v>1259.0999999999999</v>
      </c>
      <c r="H23" s="117">
        <f t="shared" si="2"/>
        <v>1138.9000000000003</v>
      </c>
      <c r="I23" s="117">
        <f t="shared" si="2"/>
        <v>518.80000000000007</v>
      </c>
      <c r="J23" s="117">
        <f t="shared" si="2"/>
        <v>0</v>
      </c>
    </row>
    <row r="24" spans="1:16">
      <c r="A24" s="116"/>
      <c r="B24" s="52">
        <v>2017</v>
      </c>
      <c r="C24" s="117">
        <f t="shared" si="2"/>
        <v>52662.200000000004</v>
      </c>
      <c r="D24" s="117">
        <f t="shared" si="2"/>
        <v>10002.9</v>
      </c>
      <c r="E24" s="117">
        <f t="shared" si="2"/>
        <v>5354.5999999999995</v>
      </c>
      <c r="F24" s="117">
        <f t="shared" si="2"/>
        <v>5170.6000000000013</v>
      </c>
      <c r="G24" s="117">
        <f t="shared" si="2"/>
        <v>1259.2</v>
      </c>
      <c r="H24" s="117">
        <f t="shared" si="2"/>
        <v>1823.1999999999998</v>
      </c>
      <c r="I24" s="117">
        <f t="shared" si="2"/>
        <v>1346.5000000000002</v>
      </c>
      <c r="J24" s="117">
        <f t="shared" si="2"/>
        <v>27705.200000000001</v>
      </c>
    </row>
    <row r="25" spans="1:16">
      <c r="C25" s="118">
        <f>C9+C11+C13+C15+C17+C19+C21+C7</f>
        <v>52662.2</v>
      </c>
      <c r="D25" s="118">
        <f t="shared" ref="D25:J25" si="3">D9+D11+D13+D15+D17+D19+D21</f>
        <v>474.90000000000003</v>
      </c>
      <c r="E25" s="118">
        <f t="shared" si="3"/>
        <v>62.8</v>
      </c>
      <c r="F25" s="118">
        <f t="shared" si="3"/>
        <v>684.50000000000011</v>
      </c>
      <c r="G25" s="118">
        <f t="shared" si="3"/>
        <v>823.4</v>
      </c>
      <c r="H25" s="118">
        <f t="shared" si="3"/>
        <v>61.7</v>
      </c>
      <c r="I25" s="118">
        <f t="shared" si="3"/>
        <v>17</v>
      </c>
      <c r="J25" s="118">
        <f t="shared" si="3"/>
        <v>818.9</v>
      </c>
      <c r="K25" s="118"/>
    </row>
    <row r="27" spans="1:16">
      <c r="C27" s="52">
        <v>52662.2</v>
      </c>
      <c r="D27" s="52">
        <v>10002.9</v>
      </c>
      <c r="E27" s="52">
        <v>5354.6</v>
      </c>
      <c r="F27" s="52">
        <v>5170.6000000000004</v>
      </c>
      <c r="G27" s="52">
        <v>1259.2</v>
      </c>
      <c r="H27" s="52">
        <v>1823.2</v>
      </c>
      <c r="I27" s="52">
        <f>C27-D27-E27-F27-G27-J27-H27</f>
        <v>1346.499999999997</v>
      </c>
      <c r="J27" s="52">
        <v>27705.200000000001</v>
      </c>
    </row>
    <row r="29" spans="1:16">
      <c r="D29" s="119">
        <f t="shared" ref="D29:J29" si="4">D27-D25</f>
        <v>9528</v>
      </c>
      <c r="E29" s="119">
        <f t="shared" si="4"/>
        <v>5291.8</v>
      </c>
      <c r="F29" s="119">
        <f t="shared" si="4"/>
        <v>4486.1000000000004</v>
      </c>
      <c r="G29" s="119">
        <f t="shared" si="4"/>
        <v>435.80000000000007</v>
      </c>
      <c r="H29" s="119">
        <f t="shared" si="4"/>
        <v>1761.5</v>
      </c>
      <c r="I29" s="119">
        <f t="shared" si="4"/>
        <v>1329.499999999997</v>
      </c>
      <c r="J29" s="119">
        <f t="shared" si="4"/>
        <v>26886.3</v>
      </c>
    </row>
    <row r="31" spans="1:16">
      <c r="I31" s="116" t="s">
        <v>123</v>
      </c>
    </row>
  </sheetData>
  <mergeCells count="15">
    <mergeCell ref="L6:L7"/>
    <mergeCell ref="K4:K5"/>
    <mergeCell ref="L4:L5"/>
    <mergeCell ref="A20:A21"/>
    <mergeCell ref="A8:A9"/>
    <mergeCell ref="A10:A11"/>
    <mergeCell ref="A12:A13"/>
    <mergeCell ref="A14:A15"/>
    <mergeCell ref="K6:K7"/>
    <mergeCell ref="A4:A5"/>
    <mergeCell ref="A6:A7"/>
    <mergeCell ref="A1:J1"/>
    <mergeCell ref="A2:J2"/>
    <mergeCell ref="A16:A17"/>
    <mergeCell ref="A18:A19"/>
  </mergeCells>
  <phoneticPr fontId="6" type="noConversion"/>
  <pageMargins left="0.3" right="0.19" top="0.4" bottom="0.27" header="0.42" footer="0.3"/>
  <pageSetup paperSize="9" scale="116" fitToHeight="3" orientation="landscape" verticalDpi="300" r:id="rId1"/>
  <headerFooter alignWithMargins="0"/>
  <rowBreaks count="2" manualBreakCount="2">
    <brk id="21" max="8" man="1"/>
    <brk id="30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D14"/>
  <sheetViews>
    <sheetView workbookViewId="0">
      <selection activeCell="C7" sqref="C7:C13"/>
    </sheetView>
  </sheetViews>
  <sheetFormatPr defaultRowHeight="12.75"/>
  <cols>
    <col min="2" max="2" width="40.85546875" customWidth="1"/>
  </cols>
  <sheetData>
    <row r="1" spans="2:4">
      <c r="C1" s="124" t="s">
        <v>70</v>
      </c>
      <c r="D1" s="124"/>
    </row>
    <row r="2" spans="2:4" ht="29.25" customHeight="1">
      <c r="B2" s="132" t="s">
        <v>29</v>
      </c>
      <c r="C2" s="132"/>
      <c r="D2" s="132"/>
    </row>
    <row r="4" spans="2:4" ht="25.5">
      <c r="B4" s="2" t="s">
        <v>18</v>
      </c>
      <c r="C4" s="8" t="s">
        <v>19</v>
      </c>
      <c r="D4" s="2" t="s">
        <v>8</v>
      </c>
    </row>
    <row r="5" spans="2:4" ht="21.75" customHeight="1">
      <c r="B5" s="7" t="s">
        <v>44</v>
      </c>
      <c r="C5" s="2">
        <v>6751.6</v>
      </c>
      <c r="D5" s="9">
        <f t="shared" ref="D5:D13" si="0">C5/C$14</f>
        <v>0.10460444874124825</v>
      </c>
    </row>
    <row r="6" spans="2:4" ht="20.25" customHeight="1">
      <c r="B6" s="7" t="s">
        <v>45</v>
      </c>
      <c r="C6" s="2">
        <v>6255.9</v>
      </c>
      <c r="D6" s="9">
        <f t="shared" si="0"/>
        <v>9.6924428414061084E-2</v>
      </c>
    </row>
    <row r="7" spans="2:4" ht="21.75" customHeight="1">
      <c r="B7" s="7" t="s">
        <v>46</v>
      </c>
      <c r="C7" s="10">
        <f>1128+2256</f>
        <v>3384</v>
      </c>
      <c r="D7" s="9">
        <f t="shared" si="0"/>
        <v>5.2429269290299195E-2</v>
      </c>
    </row>
    <row r="8" spans="2:4" ht="21.75" customHeight="1">
      <c r="B8" s="7" t="s">
        <v>47</v>
      </c>
      <c r="C8" s="2">
        <v>28644.9</v>
      </c>
      <c r="D8" s="9">
        <f t="shared" si="0"/>
        <v>0.44380353897567715</v>
      </c>
    </row>
    <row r="9" spans="2:4" ht="21.75" customHeight="1">
      <c r="B9" s="7" t="s">
        <v>48</v>
      </c>
      <c r="C9" s="2">
        <v>16883.8</v>
      </c>
      <c r="D9" s="9">
        <f t="shared" si="0"/>
        <v>0.26158548961097916</v>
      </c>
    </row>
    <row r="10" spans="2:4" ht="21.75" customHeight="1">
      <c r="B10" s="7" t="s">
        <v>49</v>
      </c>
      <c r="C10" s="10">
        <f>216+386</f>
        <v>602</v>
      </c>
      <c r="D10" s="9">
        <f t="shared" si="0"/>
        <v>9.3269562980969611E-3</v>
      </c>
    </row>
    <row r="11" spans="2:4" ht="21.75" customHeight="1">
      <c r="B11" s="7" t="s">
        <v>50</v>
      </c>
      <c r="C11" s="2">
        <v>466</v>
      </c>
      <c r="D11" s="9">
        <f t="shared" si="0"/>
        <v>7.2198698254371816E-3</v>
      </c>
    </row>
    <row r="12" spans="2:4" ht="21.75" customHeight="1">
      <c r="B12" s="7" t="s">
        <v>51</v>
      </c>
      <c r="C12" s="2">
        <v>164.6</v>
      </c>
      <c r="D12" s="9">
        <f t="shared" si="0"/>
        <v>2.5501943632338197E-3</v>
      </c>
    </row>
    <row r="13" spans="2:4" ht="21.75" customHeight="1">
      <c r="B13" s="11" t="s">
        <v>52</v>
      </c>
      <c r="C13" s="2">
        <v>1391.3</v>
      </c>
      <c r="D13" s="9">
        <f t="shared" si="0"/>
        <v>2.1555804480967278E-2</v>
      </c>
    </row>
    <row r="14" spans="2:4">
      <c r="B14" s="5" t="s">
        <v>9</v>
      </c>
      <c r="C14" s="5">
        <f>SUM(C5:C13)</f>
        <v>64544.1</v>
      </c>
      <c r="D14" s="2"/>
    </row>
  </sheetData>
  <mergeCells count="2">
    <mergeCell ref="C1:D1"/>
    <mergeCell ref="B2:D2"/>
  </mergeCells>
  <phoneticPr fontId="2" type="noConversion"/>
  <pageMargins left="0.69" right="0.28999999999999998" top="0.63" bottom="0.66" header="0.5" footer="0.5"/>
  <pageSetup paperSize="9" scale="120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струк дох</vt:lpstr>
      <vt:lpstr>дох заг ф</vt:lpstr>
      <vt:lpstr>ПДФО</vt:lpstr>
      <vt:lpstr>ПДФО поміс</vt:lpstr>
      <vt:lpstr>структ місц под і зб</vt:lpstr>
      <vt:lpstr>частк стар окр</vt:lpstr>
      <vt:lpstr>аналіз порівн 01.10</vt:lpstr>
      <vt:lpstr>у розр подат 01.10</vt:lpstr>
      <vt:lpstr>струк трансф</vt:lpstr>
      <vt:lpstr>дох сп ф</vt:lpstr>
      <vt:lpstr>видатки</vt:lpstr>
      <vt:lpstr>'ПДФО поміс'!Заголовки_для_печати</vt:lpstr>
      <vt:lpstr>'аналіз порівн 01.10'!Область_печати</vt:lpstr>
      <vt:lpstr>видатки!Область_печати</vt:lpstr>
      <vt:lpstr>'дох заг ф'!Область_печати</vt:lpstr>
      <vt:lpstr>'дох сп ф'!Область_печати</vt:lpstr>
      <vt:lpstr>'ПДФО поміс'!Область_печати</vt:lpstr>
      <vt:lpstr>'струк дох'!Область_печати</vt:lpstr>
      <vt:lpstr>'структ місц под і зб'!Область_печати</vt:lpstr>
      <vt:lpstr>'у розр подат 01.10'!Область_печати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Zilinska</cp:lastModifiedBy>
  <cp:lastPrinted>2017-10-12T14:12:29Z</cp:lastPrinted>
  <dcterms:created xsi:type="dcterms:W3CDTF">2017-10-10T08:05:33Z</dcterms:created>
  <dcterms:modified xsi:type="dcterms:W3CDTF">2017-10-13T05:13:40Z</dcterms:modified>
</cp:coreProperties>
</file>